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1"/>
  <workbookPr/>
  <mc:AlternateContent xmlns:mc="http://schemas.openxmlformats.org/markup-compatibility/2006">
    <mc:Choice Requires="x15">
      <x15ac:absPath xmlns:x15ac="http://schemas.microsoft.com/office/spreadsheetml/2010/11/ac" url="/Users/PGP4/Desktop/JOURNALS_ATTIVO/GH/"/>
    </mc:Choice>
  </mc:AlternateContent>
  <xr:revisionPtr revIDLastSave="0" documentId="13_ncr:1_{EBC4A48E-36B5-CD46-A7F6-E5AE60DF349F}" xr6:coauthVersionLast="47" xr6:coauthVersionMax="47" xr10:uidLastSave="{00000000-0000-0000-0000-000000000000}"/>
  <bookViews>
    <workbookView xWindow="9380" yWindow="2100" windowWidth="27580" windowHeight="16340" activeTab="3" xr2:uid="{00000000-000D-0000-FFFF-FFFF00000000}"/>
  </bookViews>
  <sheets>
    <sheet name="Sheet 1" sheetId="2" r:id="rId1"/>
    <sheet name="Sheet 2" sheetId="4" r:id="rId2"/>
    <sheet name="Forest plot for sheet 2" sheetId="5" r:id="rId3"/>
    <sheet name="Sheet 3" sheetId="6" r:id="rId4"/>
    <sheet name="Included literature" sheetId="1" r:id="rId5"/>
    <sheet name="Source" sheetId="3" r:id="rId6"/>
  </sheets>
  <externalReferences>
    <externalReference r:id="rId7"/>
  </externalReferences>
  <definedNames>
    <definedName name="_xlnm._FilterDatabase" localSheetId="0" hidden="1">'Sheet 1'!$E$4:$AH$44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 l="1"/>
  <c r="J40" i="5"/>
  <c r="I40" i="5"/>
  <c r="G40" i="5"/>
  <c r="F40" i="5"/>
  <c r="D40" i="5"/>
  <c r="K39" i="5"/>
  <c r="J39" i="5"/>
  <c r="I39" i="5"/>
  <c r="G39" i="5"/>
  <c r="F39" i="5"/>
  <c r="E39" i="5"/>
  <c r="D39" i="5"/>
  <c r="K38" i="5"/>
  <c r="J38" i="5"/>
  <c r="I38" i="5"/>
  <c r="G38" i="5"/>
  <c r="F38" i="5"/>
  <c r="E38" i="5"/>
  <c r="D38" i="5"/>
  <c r="K37" i="5"/>
  <c r="J37" i="5"/>
  <c r="I37" i="5"/>
  <c r="G37" i="5"/>
  <c r="F37" i="5"/>
  <c r="E37" i="5"/>
  <c r="D37" i="5"/>
  <c r="K36" i="5"/>
  <c r="J36" i="5"/>
  <c r="I36" i="5"/>
  <c r="G36" i="5"/>
  <c r="F36" i="5"/>
  <c r="E36" i="5"/>
  <c r="D36" i="5"/>
  <c r="K35" i="5"/>
  <c r="J35" i="5"/>
  <c r="I35" i="5"/>
  <c r="G35" i="5"/>
  <c r="F35" i="5"/>
  <c r="E35" i="5"/>
  <c r="D35" i="5"/>
  <c r="K34" i="5"/>
  <c r="J34" i="5"/>
  <c r="I34" i="5"/>
  <c r="G34" i="5"/>
  <c r="F34" i="5"/>
  <c r="E34" i="5"/>
  <c r="D34" i="5"/>
  <c r="K33" i="5"/>
  <c r="J33" i="5"/>
  <c r="I33" i="5"/>
  <c r="G33" i="5"/>
  <c r="F33" i="5"/>
  <c r="E33" i="5"/>
  <c r="D33" i="5"/>
  <c r="K32" i="5"/>
  <c r="J32" i="5"/>
  <c r="I32" i="5"/>
  <c r="G32" i="5"/>
  <c r="F32" i="5"/>
  <c r="E32" i="5"/>
  <c r="D32" i="5"/>
  <c r="K31" i="5"/>
  <c r="J31" i="5"/>
  <c r="I31" i="5"/>
  <c r="G31" i="5"/>
  <c r="F31" i="5"/>
  <c r="E31" i="5"/>
  <c r="D31" i="5"/>
  <c r="K30" i="5"/>
  <c r="J30" i="5"/>
  <c r="I30" i="5"/>
  <c r="G30" i="5"/>
  <c r="F30" i="5"/>
  <c r="E30" i="5"/>
  <c r="D30" i="5"/>
  <c r="K29" i="5"/>
  <c r="J29" i="5"/>
  <c r="I29" i="5"/>
  <c r="G29" i="5"/>
  <c r="F29" i="5"/>
  <c r="E29" i="5"/>
  <c r="D29" i="5"/>
  <c r="K28" i="5"/>
  <c r="J28" i="5"/>
  <c r="I28" i="5"/>
  <c r="G28" i="5"/>
  <c r="F28" i="5"/>
  <c r="E28" i="5"/>
  <c r="D28" i="5"/>
  <c r="K27" i="5"/>
  <c r="J27" i="5"/>
  <c r="I27" i="5"/>
  <c r="G27" i="5"/>
  <c r="F27" i="5"/>
  <c r="E27" i="5"/>
  <c r="D27" i="5"/>
  <c r="K26" i="5"/>
  <c r="J26" i="5"/>
  <c r="I26" i="5"/>
  <c r="G26" i="5"/>
  <c r="F26" i="5"/>
  <c r="E26" i="5"/>
  <c r="D26" i="5"/>
  <c r="K25" i="5"/>
  <c r="J25" i="5"/>
  <c r="I25" i="5"/>
  <c r="G25" i="5"/>
  <c r="F25" i="5"/>
  <c r="E25" i="5"/>
  <c r="D25" i="5"/>
  <c r="K24" i="5"/>
  <c r="J24" i="5"/>
  <c r="I24" i="5"/>
  <c r="G24" i="5"/>
  <c r="F24" i="5"/>
  <c r="E24" i="5"/>
  <c r="D24" i="5"/>
  <c r="K23" i="5"/>
  <c r="J23" i="5"/>
  <c r="I23" i="5"/>
  <c r="G23" i="5"/>
  <c r="F23" i="5"/>
  <c r="E23" i="5"/>
  <c r="D23" i="5"/>
  <c r="K22" i="5"/>
  <c r="J22" i="5"/>
  <c r="I22" i="5"/>
  <c r="G22" i="5"/>
  <c r="F22" i="5"/>
  <c r="E22" i="5"/>
  <c r="D22" i="5"/>
  <c r="K21" i="5"/>
  <c r="J21" i="5"/>
  <c r="I21" i="5"/>
  <c r="G21" i="5"/>
  <c r="F21" i="5"/>
  <c r="E21" i="5"/>
  <c r="D21" i="5"/>
  <c r="K20" i="5"/>
  <c r="J20" i="5"/>
  <c r="I20" i="5"/>
  <c r="G20" i="5"/>
  <c r="F20" i="5"/>
  <c r="E20" i="5"/>
  <c r="D20" i="5"/>
  <c r="K19" i="5"/>
  <c r="J19" i="5"/>
  <c r="I19" i="5"/>
  <c r="G19" i="5"/>
  <c r="F19" i="5"/>
  <c r="E19" i="5"/>
  <c r="D19" i="5"/>
  <c r="K18" i="5"/>
  <c r="J18" i="5"/>
  <c r="I18" i="5"/>
  <c r="G18" i="5"/>
  <c r="F18" i="5"/>
  <c r="E18" i="5"/>
  <c r="D18" i="5"/>
  <c r="K17" i="5"/>
  <c r="J17" i="5"/>
  <c r="I17" i="5"/>
  <c r="G17" i="5"/>
  <c r="F17" i="5"/>
  <c r="E17" i="5"/>
  <c r="D17" i="5"/>
  <c r="K16" i="5"/>
  <c r="J16" i="5"/>
  <c r="I16" i="5"/>
  <c r="G16" i="5"/>
  <c r="F16" i="5"/>
  <c r="E16" i="5"/>
  <c r="D16" i="5"/>
  <c r="K15" i="5"/>
  <c r="J15" i="5"/>
  <c r="I15" i="5"/>
  <c r="G15" i="5"/>
  <c r="F15" i="5"/>
  <c r="E15" i="5"/>
  <c r="D15" i="5"/>
  <c r="K14" i="5"/>
  <c r="J14" i="5"/>
  <c r="I14" i="5"/>
  <c r="G14" i="5"/>
  <c r="F14" i="5"/>
  <c r="E14" i="5"/>
  <c r="D14" i="5"/>
  <c r="K13" i="5"/>
  <c r="J13" i="5"/>
  <c r="I13" i="5"/>
  <c r="G13" i="5"/>
  <c r="F13" i="5"/>
  <c r="E13" i="5"/>
  <c r="D13" i="5"/>
  <c r="K12" i="5"/>
  <c r="J12" i="5"/>
  <c r="I12" i="5"/>
  <c r="G12" i="5"/>
  <c r="F12" i="5"/>
  <c r="E12" i="5"/>
  <c r="D12" i="5"/>
  <c r="K11" i="5"/>
  <c r="J11" i="5"/>
  <c r="I11" i="5"/>
  <c r="G11" i="5"/>
  <c r="F11" i="5"/>
  <c r="E11" i="5"/>
  <c r="D11" i="5"/>
  <c r="K10" i="5"/>
  <c r="J10" i="5"/>
  <c r="I10" i="5"/>
  <c r="G10" i="5"/>
  <c r="F10" i="5"/>
  <c r="E10" i="5"/>
  <c r="D10" i="5"/>
  <c r="K9" i="5"/>
  <c r="J9" i="5"/>
  <c r="I9" i="5"/>
  <c r="G9" i="5"/>
  <c r="F9" i="5"/>
  <c r="E9" i="5"/>
  <c r="D9" i="5"/>
  <c r="K8" i="5"/>
  <c r="J8" i="5"/>
  <c r="I8" i="5"/>
  <c r="G8" i="5"/>
  <c r="F8" i="5"/>
  <c r="E8" i="5"/>
  <c r="D8" i="5"/>
  <c r="K7" i="5"/>
  <c r="J7" i="5"/>
  <c r="I7" i="5"/>
  <c r="G7" i="5"/>
  <c r="F7" i="5"/>
  <c r="E7" i="5"/>
  <c r="D7" i="5"/>
  <c r="K6" i="5"/>
  <c r="J6" i="5"/>
  <c r="I6" i="5"/>
  <c r="G6" i="5"/>
  <c r="F6" i="5"/>
  <c r="E6" i="5"/>
  <c r="D6" i="5"/>
  <c r="K5" i="5"/>
  <c r="J5" i="5"/>
  <c r="I5" i="5"/>
  <c r="G5" i="5"/>
  <c r="F5" i="5"/>
  <c r="E5" i="5"/>
  <c r="D5" i="5"/>
  <c r="K4" i="5"/>
  <c r="J4" i="5"/>
  <c r="I4" i="5"/>
  <c r="G4" i="5"/>
  <c r="F4" i="5"/>
  <c r="E4" i="5"/>
  <c r="D4" i="5"/>
  <c r="K3" i="5"/>
  <c r="J3" i="5"/>
  <c r="I3" i="5"/>
  <c r="G3" i="5"/>
  <c r="F3" i="5"/>
  <c r="E3" i="5"/>
  <c r="D3" i="5"/>
  <c r="K2" i="5"/>
  <c r="J2" i="5"/>
  <c r="I2" i="5"/>
  <c r="G2" i="5"/>
  <c r="F2" i="5"/>
  <c r="E2" i="5"/>
  <c r="D2" i="5"/>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BO12" i="3"/>
  <c r="BD12" i="3"/>
  <c r="AS12" i="3"/>
  <c r="AH12" i="3"/>
  <c r="W12" i="3"/>
  <c r="L12" i="3"/>
  <c r="D82" i="1"/>
  <c r="C82" i="1"/>
  <c r="F80" i="1"/>
  <c r="F79" i="1"/>
  <c r="F78" i="1"/>
  <c r="F77" i="1"/>
  <c r="F76" i="1"/>
  <c r="F75" i="1"/>
  <c r="F74" i="1"/>
  <c r="F73" i="1"/>
  <c r="F72" i="1"/>
  <c r="F71" i="1"/>
  <c r="F70" i="1"/>
  <c r="F69" i="1"/>
  <c r="F68" i="1"/>
  <c r="F67" i="1"/>
  <c r="F66" i="1"/>
  <c r="F65" i="1"/>
  <c r="F64" i="1"/>
  <c r="F63" i="1"/>
  <c r="F62" i="1"/>
  <c r="F61" i="1"/>
  <c r="F60" i="1"/>
  <c r="G50" i="4"/>
  <c r="F50" i="4"/>
  <c r="C50" i="4"/>
  <c r="B50" i="4"/>
  <c r="F49" i="4"/>
  <c r="B49" i="4"/>
  <c r="F48" i="4"/>
  <c r="B48" i="4"/>
  <c r="F46" i="4"/>
  <c r="B46" i="4"/>
  <c r="F45" i="4"/>
  <c r="B45" i="4"/>
  <c r="M44" i="4"/>
  <c r="B43" i="4"/>
  <c r="O42" i="4"/>
  <c r="N42" i="4"/>
  <c r="M42" i="4"/>
  <c r="L42" i="4"/>
  <c r="J42" i="4"/>
  <c r="I42" i="4"/>
  <c r="H42" i="4"/>
  <c r="G42" i="4"/>
  <c r="O40" i="4"/>
  <c r="N40" i="4"/>
  <c r="M40" i="4"/>
  <c r="L40" i="4"/>
  <c r="J40" i="4"/>
  <c r="I40" i="4"/>
  <c r="H40" i="4"/>
  <c r="G40" i="4"/>
  <c r="F40" i="4"/>
  <c r="E40" i="4"/>
  <c r="D40" i="4"/>
  <c r="O39" i="4"/>
  <c r="N39" i="4"/>
  <c r="M39" i="4"/>
  <c r="L39" i="4"/>
  <c r="J39" i="4"/>
  <c r="I39" i="4"/>
  <c r="H39" i="4"/>
  <c r="G39" i="4"/>
  <c r="F39" i="4"/>
  <c r="E39" i="4"/>
  <c r="D39" i="4"/>
  <c r="O38" i="4"/>
  <c r="N38" i="4"/>
  <c r="M38" i="4"/>
  <c r="L38" i="4"/>
  <c r="J38" i="4"/>
  <c r="I38" i="4"/>
  <c r="H38" i="4"/>
  <c r="G38" i="4"/>
  <c r="F38" i="4"/>
  <c r="E38" i="4"/>
  <c r="D38" i="4"/>
  <c r="O37" i="4"/>
  <c r="N37" i="4"/>
  <c r="M37" i="4"/>
  <c r="L37" i="4"/>
  <c r="J37" i="4"/>
  <c r="I37" i="4"/>
  <c r="H37" i="4"/>
  <c r="G37" i="4"/>
  <c r="F37" i="4"/>
  <c r="E37" i="4"/>
  <c r="D37" i="4"/>
  <c r="O36" i="4"/>
  <c r="N36" i="4"/>
  <c r="M36" i="4"/>
  <c r="L36" i="4"/>
  <c r="J36" i="4"/>
  <c r="I36" i="4"/>
  <c r="H36" i="4"/>
  <c r="G36" i="4"/>
  <c r="F36" i="4"/>
  <c r="E36" i="4"/>
  <c r="D36" i="4"/>
  <c r="O35" i="4"/>
  <c r="N35" i="4"/>
  <c r="M35" i="4"/>
  <c r="L35" i="4"/>
  <c r="J35" i="4"/>
  <c r="I35" i="4"/>
  <c r="H35" i="4"/>
  <c r="G35" i="4"/>
  <c r="F35" i="4"/>
  <c r="E35" i="4"/>
  <c r="D35" i="4"/>
  <c r="O34" i="4"/>
  <c r="N34" i="4"/>
  <c r="M34" i="4"/>
  <c r="L34" i="4"/>
  <c r="J34" i="4"/>
  <c r="I34" i="4"/>
  <c r="H34" i="4"/>
  <c r="G34" i="4"/>
  <c r="F34" i="4"/>
  <c r="E34" i="4"/>
  <c r="D34" i="4"/>
  <c r="O33" i="4"/>
  <c r="N33" i="4"/>
  <c r="M33" i="4"/>
  <c r="L33" i="4"/>
  <c r="J33" i="4"/>
  <c r="I33" i="4"/>
  <c r="H33" i="4"/>
  <c r="G33" i="4"/>
  <c r="F33" i="4"/>
  <c r="E33" i="4"/>
  <c r="D33" i="4"/>
  <c r="O32" i="4"/>
  <c r="N32" i="4"/>
  <c r="M32" i="4"/>
  <c r="L32" i="4"/>
  <c r="J32" i="4"/>
  <c r="I32" i="4"/>
  <c r="H32" i="4"/>
  <c r="G32" i="4"/>
  <c r="F32" i="4"/>
  <c r="E32" i="4"/>
  <c r="D32" i="4"/>
  <c r="O31" i="4"/>
  <c r="N31" i="4"/>
  <c r="M31" i="4"/>
  <c r="L31" i="4"/>
  <c r="J31" i="4"/>
  <c r="I31" i="4"/>
  <c r="H31" i="4"/>
  <c r="G31" i="4"/>
  <c r="F31" i="4"/>
  <c r="E31" i="4"/>
  <c r="D31" i="4"/>
  <c r="O30" i="4"/>
  <c r="N30" i="4"/>
  <c r="M30" i="4"/>
  <c r="L30" i="4"/>
  <c r="J30" i="4"/>
  <c r="I30" i="4"/>
  <c r="H30" i="4"/>
  <c r="G30" i="4"/>
  <c r="F30" i="4"/>
  <c r="E30" i="4"/>
  <c r="D30" i="4"/>
  <c r="O29" i="4"/>
  <c r="N29" i="4"/>
  <c r="M29" i="4"/>
  <c r="L29" i="4"/>
  <c r="J29" i="4"/>
  <c r="I29" i="4"/>
  <c r="H29" i="4"/>
  <c r="G29" i="4"/>
  <c r="F29" i="4"/>
  <c r="E29" i="4"/>
  <c r="D29" i="4"/>
  <c r="O28" i="4"/>
  <c r="N28" i="4"/>
  <c r="M28" i="4"/>
  <c r="L28" i="4"/>
  <c r="J28" i="4"/>
  <c r="I28" i="4"/>
  <c r="H28" i="4"/>
  <c r="G28" i="4"/>
  <c r="F28" i="4"/>
  <c r="E28" i="4"/>
  <c r="D28" i="4"/>
  <c r="O27" i="4"/>
  <c r="N27" i="4"/>
  <c r="M27" i="4"/>
  <c r="L27" i="4"/>
  <c r="J27" i="4"/>
  <c r="I27" i="4"/>
  <c r="H27" i="4"/>
  <c r="G27" i="4"/>
  <c r="F27" i="4"/>
  <c r="E27" i="4"/>
  <c r="D27" i="4"/>
  <c r="O26" i="4"/>
  <c r="N26" i="4"/>
  <c r="M26" i="4"/>
  <c r="L26" i="4"/>
  <c r="J26" i="4"/>
  <c r="I26" i="4"/>
  <c r="H26" i="4"/>
  <c r="G26" i="4"/>
  <c r="F26" i="4"/>
  <c r="E26" i="4"/>
  <c r="D26" i="4"/>
  <c r="O25" i="4"/>
  <c r="N25" i="4"/>
  <c r="M25" i="4"/>
  <c r="L25" i="4"/>
  <c r="J25" i="4"/>
  <c r="I25" i="4"/>
  <c r="H25" i="4"/>
  <c r="G25" i="4"/>
  <c r="F25" i="4"/>
  <c r="E25" i="4"/>
  <c r="D25" i="4"/>
  <c r="O24" i="4"/>
  <c r="N24" i="4"/>
  <c r="M24" i="4"/>
  <c r="L24" i="4"/>
  <c r="J24" i="4"/>
  <c r="I24" i="4"/>
  <c r="H24" i="4"/>
  <c r="G24" i="4"/>
  <c r="F24" i="4"/>
  <c r="E24" i="4"/>
  <c r="D24" i="4"/>
  <c r="O23" i="4"/>
  <c r="N23" i="4"/>
  <c r="M23" i="4"/>
  <c r="L23" i="4"/>
  <c r="J23" i="4"/>
  <c r="I23" i="4"/>
  <c r="H23" i="4"/>
  <c r="G23" i="4"/>
  <c r="F23" i="4"/>
  <c r="E23" i="4"/>
  <c r="D23" i="4"/>
  <c r="O22" i="4"/>
  <c r="N22" i="4"/>
  <c r="M22" i="4"/>
  <c r="L22" i="4"/>
  <c r="J22" i="4"/>
  <c r="I22" i="4"/>
  <c r="H22" i="4"/>
  <c r="G22" i="4"/>
  <c r="F22" i="4"/>
  <c r="E22" i="4"/>
  <c r="D22" i="4"/>
  <c r="O21" i="4"/>
  <c r="N21" i="4"/>
  <c r="M21" i="4"/>
  <c r="L21" i="4"/>
  <c r="J21" i="4"/>
  <c r="I21" i="4"/>
  <c r="H21" i="4"/>
  <c r="G21" i="4"/>
  <c r="F21" i="4"/>
  <c r="E21" i="4"/>
  <c r="D21" i="4"/>
  <c r="O20" i="4"/>
  <c r="N20" i="4"/>
  <c r="M20" i="4"/>
  <c r="L20" i="4"/>
  <c r="J20" i="4"/>
  <c r="I20" i="4"/>
  <c r="H20" i="4"/>
  <c r="G20" i="4"/>
  <c r="F20" i="4"/>
  <c r="E20" i="4"/>
  <c r="D20" i="4"/>
  <c r="O19" i="4"/>
  <c r="N19" i="4"/>
  <c r="M19" i="4"/>
  <c r="L19" i="4"/>
  <c r="J19" i="4"/>
  <c r="I19" i="4"/>
  <c r="H19" i="4"/>
  <c r="G19" i="4"/>
  <c r="F19" i="4"/>
  <c r="E19" i="4"/>
  <c r="D19" i="4"/>
  <c r="O18" i="4"/>
  <c r="N18" i="4"/>
  <c r="M18" i="4"/>
  <c r="L18" i="4"/>
  <c r="J18" i="4"/>
  <c r="I18" i="4"/>
  <c r="H18" i="4"/>
  <c r="G18" i="4"/>
  <c r="F18" i="4"/>
  <c r="E18" i="4"/>
  <c r="D18" i="4"/>
  <c r="O17" i="4"/>
  <c r="N17" i="4"/>
  <c r="M17" i="4"/>
  <c r="L17" i="4"/>
  <c r="J17" i="4"/>
  <c r="I17" i="4"/>
  <c r="H17" i="4"/>
  <c r="G17" i="4"/>
  <c r="F17" i="4"/>
  <c r="E17" i="4"/>
  <c r="D17" i="4"/>
  <c r="O16" i="4"/>
  <c r="N16" i="4"/>
  <c r="M16" i="4"/>
  <c r="L16" i="4"/>
  <c r="J16" i="4"/>
  <c r="I16" i="4"/>
  <c r="H16" i="4"/>
  <c r="G16" i="4"/>
  <c r="F16" i="4"/>
  <c r="E16" i="4"/>
  <c r="D16" i="4"/>
  <c r="O15" i="4"/>
  <c r="N15" i="4"/>
  <c r="M15" i="4"/>
  <c r="L15" i="4"/>
  <c r="J15" i="4"/>
  <c r="I15" i="4"/>
  <c r="H15" i="4"/>
  <c r="G15" i="4"/>
  <c r="F15" i="4"/>
  <c r="E15" i="4"/>
  <c r="D15" i="4"/>
  <c r="O14" i="4"/>
  <c r="N14" i="4"/>
  <c r="M14" i="4"/>
  <c r="L14" i="4"/>
  <c r="J14" i="4"/>
  <c r="I14" i="4"/>
  <c r="H14" i="4"/>
  <c r="G14" i="4"/>
  <c r="F14" i="4"/>
  <c r="E14" i="4"/>
  <c r="D14" i="4"/>
  <c r="O13" i="4"/>
  <c r="N13" i="4"/>
  <c r="M13" i="4"/>
  <c r="L13" i="4"/>
  <c r="J13" i="4"/>
  <c r="I13" i="4"/>
  <c r="H13" i="4"/>
  <c r="G13" i="4"/>
  <c r="F13" i="4"/>
  <c r="E13" i="4"/>
  <c r="D13" i="4"/>
  <c r="O12" i="4"/>
  <c r="N12" i="4"/>
  <c r="M12" i="4"/>
  <c r="L12" i="4"/>
  <c r="J12" i="4"/>
  <c r="I12" i="4"/>
  <c r="H12" i="4"/>
  <c r="G12" i="4"/>
  <c r="F12" i="4"/>
  <c r="E12" i="4"/>
  <c r="D12" i="4"/>
  <c r="O11" i="4"/>
  <c r="N11" i="4"/>
  <c r="M11" i="4"/>
  <c r="L11" i="4"/>
  <c r="J11" i="4"/>
  <c r="I11" i="4"/>
  <c r="H11" i="4"/>
  <c r="G11" i="4"/>
  <c r="F11" i="4"/>
  <c r="E11" i="4"/>
  <c r="D11" i="4"/>
  <c r="O10" i="4"/>
  <c r="N10" i="4"/>
  <c r="M10" i="4"/>
  <c r="L10" i="4"/>
  <c r="J10" i="4"/>
  <c r="I10" i="4"/>
  <c r="H10" i="4"/>
  <c r="G10" i="4"/>
  <c r="F10" i="4"/>
  <c r="E10" i="4"/>
  <c r="D10" i="4"/>
  <c r="O9" i="4"/>
  <c r="N9" i="4"/>
  <c r="M9" i="4"/>
  <c r="L9" i="4"/>
  <c r="J9" i="4"/>
  <c r="I9" i="4"/>
  <c r="H9" i="4"/>
  <c r="G9" i="4"/>
  <c r="F9" i="4"/>
  <c r="E9" i="4"/>
  <c r="D9" i="4"/>
  <c r="O8" i="4"/>
  <c r="N8" i="4"/>
  <c r="M8" i="4"/>
  <c r="L8" i="4"/>
  <c r="J8" i="4"/>
  <c r="I8" i="4"/>
  <c r="H8" i="4"/>
  <c r="G8" i="4"/>
  <c r="F8" i="4"/>
  <c r="E8" i="4"/>
  <c r="D8" i="4"/>
  <c r="O7" i="4"/>
  <c r="N7" i="4"/>
  <c r="M7" i="4"/>
  <c r="L7" i="4"/>
  <c r="J7" i="4"/>
  <c r="I7" i="4"/>
  <c r="H7" i="4"/>
  <c r="G7" i="4"/>
  <c r="F7" i="4"/>
  <c r="E7" i="4"/>
  <c r="D7" i="4"/>
  <c r="O6" i="4"/>
  <c r="N6" i="4"/>
  <c r="M6" i="4"/>
  <c r="L6" i="4"/>
  <c r="J6" i="4"/>
  <c r="I6" i="4"/>
  <c r="H6" i="4"/>
  <c r="G6" i="4"/>
  <c r="F6" i="4"/>
  <c r="E6" i="4"/>
  <c r="D6" i="4"/>
  <c r="O5" i="4"/>
  <c r="N5" i="4"/>
  <c r="M5" i="4"/>
  <c r="L5" i="4"/>
  <c r="J5" i="4"/>
  <c r="I5" i="4"/>
  <c r="H5" i="4"/>
  <c r="G5" i="4"/>
  <c r="F5" i="4"/>
  <c r="E5" i="4"/>
  <c r="D5" i="4"/>
  <c r="O4" i="4"/>
  <c r="N4" i="4"/>
  <c r="M4" i="4"/>
  <c r="L4" i="4"/>
  <c r="J4" i="4"/>
  <c r="I4" i="4"/>
  <c r="H4" i="4"/>
  <c r="G4" i="4"/>
  <c r="F4" i="4"/>
  <c r="E4" i="4"/>
  <c r="D4" i="4"/>
  <c r="O3" i="4"/>
  <c r="N3" i="4"/>
  <c r="M3" i="4"/>
  <c r="L3" i="4"/>
  <c r="J3" i="4"/>
  <c r="I3" i="4"/>
  <c r="H3" i="4"/>
  <c r="G3" i="4"/>
  <c r="F3" i="4"/>
  <c r="E3" i="4"/>
  <c r="D3" i="4"/>
  <c r="L44" i="2"/>
  <c r="K44" i="2"/>
  <c r="D44" i="2"/>
  <c r="C44" i="2"/>
  <c r="B44" i="2"/>
  <c r="U43" i="2"/>
  <c r="T43" i="2"/>
  <c r="R43" i="2"/>
  <c r="Q43" i="2"/>
  <c r="O43" i="2"/>
  <c r="N43" i="2"/>
  <c r="L43" i="2"/>
  <c r="K43" i="2"/>
  <c r="D43" i="2"/>
  <c r="AB42" i="2"/>
  <c r="Y42" i="2"/>
  <c r="V42" i="2"/>
  <c r="S42" i="2"/>
  <c r="P42" i="2"/>
  <c r="M42" i="2"/>
  <c r="H42" i="2"/>
  <c r="G42" i="2"/>
  <c r="F42" i="2"/>
  <c r="E42" i="2"/>
  <c r="D42" i="2"/>
  <c r="AB41" i="2"/>
  <c r="Y41" i="2"/>
  <c r="V41" i="2"/>
  <c r="S41" i="2"/>
  <c r="P41" i="2"/>
  <c r="M41" i="2"/>
  <c r="J41" i="2"/>
  <c r="I41" i="2"/>
  <c r="E41" i="2"/>
  <c r="D41" i="2"/>
  <c r="AB40" i="2"/>
  <c r="Y40" i="2"/>
  <c r="V40" i="2"/>
  <c r="S40" i="2"/>
  <c r="P40" i="2"/>
  <c r="M40" i="2"/>
  <c r="J40" i="2"/>
  <c r="I40" i="2"/>
  <c r="E40" i="2"/>
  <c r="D40" i="2"/>
  <c r="AB39" i="2"/>
  <c r="Y39" i="2"/>
  <c r="V39" i="2"/>
  <c r="S39" i="2"/>
  <c r="P39" i="2"/>
  <c r="M39" i="2"/>
  <c r="J39" i="2"/>
  <c r="I39" i="2"/>
  <c r="E39" i="2"/>
  <c r="D39" i="2"/>
  <c r="AB38" i="2"/>
  <c r="Y38" i="2"/>
  <c r="V38" i="2"/>
  <c r="S38" i="2"/>
  <c r="P38" i="2"/>
  <c r="M38" i="2"/>
  <c r="J38" i="2"/>
  <c r="I38" i="2"/>
  <c r="F38" i="2"/>
  <c r="E38" i="2"/>
  <c r="D38" i="2"/>
  <c r="AB37" i="2"/>
  <c r="Y37" i="2"/>
  <c r="V37" i="2"/>
  <c r="S37" i="2"/>
  <c r="P37" i="2"/>
  <c r="M37" i="2"/>
  <c r="J37" i="2"/>
  <c r="I37" i="2"/>
  <c r="E37" i="2"/>
  <c r="D37" i="2"/>
  <c r="AB36" i="2"/>
  <c r="Y36" i="2"/>
  <c r="V36" i="2"/>
  <c r="S36" i="2"/>
  <c r="P36" i="2"/>
  <c r="M36" i="2"/>
  <c r="J36" i="2"/>
  <c r="I36" i="2"/>
  <c r="F36" i="2"/>
  <c r="E36" i="2"/>
  <c r="D36" i="2"/>
  <c r="AB35" i="2"/>
  <c r="Y35" i="2"/>
  <c r="V35" i="2"/>
  <c r="S35" i="2"/>
  <c r="P35" i="2"/>
  <c r="M35" i="2"/>
  <c r="J35" i="2"/>
  <c r="I35" i="2"/>
  <c r="D35" i="2"/>
  <c r="AB34" i="2"/>
  <c r="Y34" i="2"/>
  <c r="V34" i="2"/>
  <c r="S34" i="2"/>
  <c r="P34" i="2"/>
  <c r="M34" i="2"/>
  <c r="J34" i="2"/>
  <c r="I34" i="2"/>
  <c r="E34" i="2"/>
  <c r="D34" i="2"/>
  <c r="AB33" i="2"/>
  <c r="Y33" i="2"/>
  <c r="V33" i="2"/>
  <c r="S33" i="2"/>
  <c r="P33" i="2"/>
  <c r="M33" i="2"/>
  <c r="J33" i="2"/>
  <c r="I33" i="2"/>
  <c r="D33" i="2"/>
  <c r="AB32" i="2"/>
  <c r="Y32" i="2"/>
  <c r="V32" i="2"/>
  <c r="S32" i="2"/>
  <c r="P32" i="2"/>
  <c r="M32" i="2"/>
  <c r="J32" i="2"/>
  <c r="I32" i="2"/>
  <c r="E32" i="2"/>
  <c r="D32" i="2"/>
  <c r="AB31" i="2"/>
  <c r="Y31" i="2"/>
  <c r="V31" i="2"/>
  <c r="S31" i="2"/>
  <c r="P31" i="2"/>
  <c r="M31" i="2"/>
  <c r="J31" i="2"/>
  <c r="I31" i="2"/>
  <c r="E31" i="2"/>
  <c r="D31" i="2"/>
  <c r="AB30" i="2"/>
  <c r="Y30" i="2"/>
  <c r="V30" i="2"/>
  <c r="S30" i="2"/>
  <c r="P30" i="2"/>
  <c r="M30" i="2"/>
  <c r="J30" i="2"/>
  <c r="I30" i="2"/>
  <c r="E30" i="2"/>
  <c r="D30" i="2"/>
  <c r="AB29" i="2"/>
  <c r="Y29" i="2"/>
  <c r="V29" i="2"/>
  <c r="S29" i="2"/>
  <c r="P29" i="2"/>
  <c r="M29" i="2"/>
  <c r="J29" i="2"/>
  <c r="I29" i="2"/>
  <c r="E29" i="2"/>
  <c r="D29" i="2"/>
  <c r="AB28" i="2"/>
  <c r="Y28" i="2"/>
  <c r="V28" i="2"/>
  <c r="S28" i="2"/>
  <c r="P28" i="2"/>
  <c r="M28" i="2"/>
  <c r="J28" i="2"/>
  <c r="I28" i="2"/>
  <c r="E28" i="2"/>
  <c r="D28" i="2"/>
  <c r="AB27" i="2"/>
  <c r="Y27" i="2"/>
  <c r="V27" i="2"/>
  <c r="S27" i="2"/>
  <c r="P27" i="2"/>
  <c r="M27" i="2"/>
  <c r="J27" i="2"/>
  <c r="I27" i="2"/>
  <c r="G27" i="2"/>
  <c r="F27" i="2"/>
  <c r="E27" i="2"/>
  <c r="D27" i="2"/>
  <c r="AB26" i="2"/>
  <c r="Y26" i="2"/>
  <c r="V26" i="2"/>
  <c r="S26" i="2"/>
  <c r="P26" i="2"/>
  <c r="M26" i="2"/>
  <c r="J26" i="2"/>
  <c r="I26" i="2"/>
  <c r="F26" i="2"/>
  <c r="E26" i="2"/>
  <c r="D26" i="2"/>
  <c r="AB25" i="2"/>
  <c r="Y25" i="2"/>
  <c r="V25" i="2"/>
  <c r="S25" i="2"/>
  <c r="P25" i="2"/>
  <c r="M25" i="2"/>
  <c r="J25" i="2"/>
  <c r="I25" i="2"/>
  <c r="E25" i="2"/>
  <c r="D25" i="2"/>
  <c r="AB24" i="2"/>
  <c r="Y24" i="2"/>
  <c r="V24" i="2"/>
  <c r="S24" i="2"/>
  <c r="P24" i="2"/>
  <c r="M24" i="2"/>
  <c r="J24" i="2"/>
  <c r="I24" i="2"/>
  <c r="G24" i="2"/>
  <c r="F24" i="2"/>
  <c r="E24" i="2"/>
  <c r="D24" i="2"/>
  <c r="AB23" i="2"/>
  <c r="Y23" i="2"/>
  <c r="V23" i="2"/>
  <c r="S23" i="2"/>
  <c r="P23" i="2"/>
  <c r="M23" i="2"/>
  <c r="J23" i="2"/>
  <c r="I23" i="2"/>
  <c r="E23" i="2"/>
  <c r="D23" i="2"/>
  <c r="AB22" i="2"/>
  <c r="Y22" i="2"/>
  <c r="V22" i="2"/>
  <c r="S22" i="2"/>
  <c r="P22" i="2"/>
  <c r="M22" i="2"/>
  <c r="J22" i="2"/>
  <c r="I22" i="2"/>
  <c r="E22" i="2"/>
  <c r="D22" i="2"/>
  <c r="AB21" i="2"/>
  <c r="Y21" i="2"/>
  <c r="V21" i="2"/>
  <c r="S21" i="2"/>
  <c r="P21" i="2"/>
  <c r="M21" i="2"/>
  <c r="J21" i="2"/>
  <c r="I21" i="2"/>
  <c r="F21" i="2"/>
  <c r="E21" i="2"/>
  <c r="D21" i="2"/>
  <c r="AB20" i="2"/>
  <c r="Y20" i="2"/>
  <c r="V20" i="2"/>
  <c r="S20" i="2"/>
  <c r="P20" i="2"/>
  <c r="M20" i="2"/>
  <c r="J20" i="2"/>
  <c r="I20" i="2"/>
  <c r="F20" i="2"/>
  <c r="E20" i="2"/>
  <c r="D20" i="2"/>
  <c r="AB19" i="2"/>
  <c r="Y19" i="2"/>
  <c r="V19" i="2"/>
  <c r="S19" i="2"/>
  <c r="P19" i="2"/>
  <c r="M19" i="2"/>
  <c r="J19" i="2"/>
  <c r="I19" i="2"/>
  <c r="D19" i="2"/>
  <c r="AB18" i="2"/>
  <c r="Y18" i="2"/>
  <c r="V18" i="2"/>
  <c r="S18" i="2"/>
  <c r="P18" i="2"/>
  <c r="M18" i="2"/>
  <c r="J18" i="2"/>
  <c r="I18" i="2"/>
  <c r="D18" i="2"/>
  <c r="AB17" i="2"/>
  <c r="Y17" i="2"/>
  <c r="V17" i="2"/>
  <c r="S17" i="2"/>
  <c r="P17" i="2"/>
  <c r="M17" i="2"/>
  <c r="J17" i="2"/>
  <c r="I17" i="2"/>
  <c r="F17" i="2"/>
  <c r="E17" i="2"/>
  <c r="D17" i="2"/>
  <c r="AB16" i="2"/>
  <c r="Y16" i="2"/>
  <c r="V16" i="2"/>
  <c r="S16" i="2"/>
  <c r="P16" i="2"/>
  <c r="M16" i="2"/>
  <c r="J16" i="2"/>
  <c r="I16" i="2"/>
  <c r="E16" i="2"/>
  <c r="D16" i="2"/>
  <c r="AB15" i="2"/>
  <c r="Y15" i="2"/>
  <c r="V15" i="2"/>
  <c r="S15" i="2"/>
  <c r="P15" i="2"/>
  <c r="M15" i="2"/>
  <c r="J15" i="2"/>
  <c r="I15" i="2"/>
  <c r="E15" i="2"/>
  <c r="D15" i="2"/>
  <c r="AB14" i="2"/>
  <c r="Y14" i="2"/>
  <c r="V14" i="2"/>
  <c r="S14" i="2"/>
  <c r="P14" i="2"/>
  <c r="M14" i="2"/>
  <c r="J14" i="2"/>
  <c r="I14" i="2"/>
  <c r="E14" i="2"/>
  <c r="D14" i="2"/>
  <c r="AB13" i="2"/>
  <c r="Y13" i="2"/>
  <c r="V13" i="2"/>
  <c r="S13" i="2"/>
  <c r="P13" i="2"/>
  <c r="M13" i="2"/>
  <c r="J13" i="2"/>
  <c r="I13" i="2"/>
  <c r="H13" i="2"/>
  <c r="G13" i="2"/>
  <c r="F13" i="2"/>
  <c r="E13" i="2"/>
  <c r="D13" i="2"/>
  <c r="AB12" i="2"/>
  <c r="Y12" i="2"/>
  <c r="V12" i="2"/>
  <c r="S12" i="2"/>
  <c r="P12" i="2"/>
  <c r="M12" i="2"/>
  <c r="J12" i="2"/>
  <c r="I12" i="2"/>
  <c r="E12" i="2"/>
  <c r="D12" i="2"/>
  <c r="AB11" i="2"/>
  <c r="Y11" i="2"/>
  <c r="V11" i="2"/>
  <c r="S11" i="2"/>
  <c r="P11" i="2"/>
  <c r="M11" i="2"/>
  <c r="J11" i="2"/>
  <c r="I11" i="2"/>
  <c r="F11" i="2"/>
  <c r="E11" i="2"/>
  <c r="D11" i="2"/>
  <c r="AB10" i="2"/>
  <c r="Y10" i="2"/>
  <c r="V10" i="2"/>
  <c r="S10" i="2"/>
  <c r="P10" i="2"/>
  <c r="M10" i="2"/>
  <c r="J10" i="2"/>
  <c r="I10" i="2"/>
  <c r="F10" i="2"/>
  <c r="E10" i="2"/>
  <c r="D10" i="2"/>
  <c r="AB9" i="2"/>
  <c r="Y9" i="2"/>
  <c r="V9" i="2"/>
  <c r="S9" i="2"/>
  <c r="P9" i="2"/>
  <c r="M9" i="2"/>
  <c r="J9" i="2"/>
  <c r="I9" i="2"/>
  <c r="G9" i="2"/>
  <c r="F9" i="2"/>
  <c r="E9" i="2"/>
  <c r="D9" i="2"/>
  <c r="AB8" i="2"/>
  <c r="Y8" i="2"/>
  <c r="V8" i="2"/>
  <c r="S8" i="2"/>
  <c r="P8" i="2"/>
  <c r="M8" i="2"/>
  <c r="J8" i="2"/>
  <c r="I8" i="2"/>
  <c r="G8" i="2"/>
  <c r="F8" i="2"/>
  <c r="E8" i="2"/>
  <c r="D8" i="2"/>
  <c r="AB7" i="2"/>
  <c r="Y7" i="2"/>
  <c r="V7" i="2"/>
  <c r="S7" i="2"/>
  <c r="P7" i="2"/>
  <c r="M7" i="2"/>
  <c r="J7" i="2"/>
  <c r="I7" i="2"/>
  <c r="F7" i="2"/>
  <c r="E7" i="2"/>
  <c r="D7" i="2"/>
  <c r="AB6" i="2"/>
  <c r="Y6" i="2"/>
  <c r="V6" i="2"/>
  <c r="S6" i="2"/>
  <c r="P6" i="2"/>
  <c r="M6" i="2"/>
  <c r="J6" i="2"/>
  <c r="I6" i="2"/>
  <c r="F6" i="2"/>
  <c r="E6" i="2"/>
  <c r="D6" i="2"/>
  <c r="AB5" i="2"/>
  <c r="Y5" i="2"/>
  <c r="V5" i="2"/>
  <c r="S5" i="2"/>
  <c r="P5" i="2"/>
  <c r="M5" i="2"/>
  <c r="J5" i="2"/>
  <c r="I5" i="2"/>
  <c r="E5" i="2"/>
  <c r="D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Jeruza</author>
  </authors>
  <commentList>
    <comment ref="A2" authorId="0" shapeId="0" xr:uid="{00000000-0006-0000-0100-000001000000}">
      <text>
        <r>
          <rPr>
            <sz val="9"/>
            <rFont val="Tahoma"/>
            <family val="2"/>
          </rPr>
          <t>Start here: fill the studies names, then fill the rest of the information. Light gray columns need adjustment according to study size</t>
        </r>
      </text>
    </comment>
    <comment ref="E2" authorId="0" shapeId="0" xr:uid="{00000000-0006-0000-0100-000002000000}">
      <text>
        <r>
          <rPr>
            <sz val="9"/>
            <rFont val="Tahoma"/>
            <family val="2"/>
          </rPr>
          <t>Remember: the first cells of columns A through E must be filled according to the type of outcome. The current formating is for rates.</t>
        </r>
      </text>
    </comment>
    <comment ref="F2" authorId="0" shapeId="0" xr:uid="{00000000-0006-0000-0100-000003000000}">
      <text>
        <r>
          <rPr>
            <sz val="9"/>
            <rFont val="Tahoma"/>
            <family val="2"/>
          </rPr>
          <t>Dark grey columns and cells do not require any formatting.</t>
        </r>
      </text>
    </comment>
    <comment ref="B42" authorId="0" shapeId="0" xr:uid="{00000000-0006-0000-0100-000004000000}">
      <text>
        <r>
          <rPr>
            <sz val="9"/>
            <rFont val="Tahoma"/>
            <family val="2"/>
          </rPr>
          <t>Fill this cell with the number of studies you are including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Jeruza</author>
  </authors>
  <commentList>
    <comment ref="A1" authorId="0" shapeId="0" xr:uid="{00000000-0006-0000-0500-000001000000}">
      <text>
        <r>
          <rPr>
            <sz val="9"/>
            <rFont val="Tahoma"/>
            <family val="2"/>
          </rPr>
          <t>Start here: fill the studies names, then fill the rest of the information. Light gray columns need adjustment according to study size</t>
        </r>
      </text>
    </comment>
    <comment ref="D1" authorId="0" shapeId="0" xr:uid="{00000000-0006-0000-0500-000002000000}">
      <text>
        <r>
          <rPr>
            <sz val="9"/>
            <rFont val="Tahoma"/>
            <family val="2"/>
          </rPr>
          <t>Either if you have analyzed data using spreadsheet 1 or other software, just enter the outcome and SE in columns D and E.
Remember to adjust the X axis for better visualization (see comment on cell E14).</t>
        </r>
      </text>
    </comment>
    <comment ref="F1" authorId="0" shapeId="0" xr:uid="{00000000-0006-0000-0500-000003000000}">
      <text>
        <r>
          <rPr>
            <sz val="9"/>
            <rFont val="Tahoma"/>
            <family val="2"/>
          </rPr>
          <t>Dark grey columns do not require formatting.</t>
        </r>
      </text>
    </comment>
    <comment ref="B42" authorId="0" shapeId="0" xr:uid="{00000000-0006-0000-0500-000004000000}">
      <text>
        <r>
          <rPr>
            <sz val="9"/>
            <rFont val="Tahoma"/>
            <family val="2"/>
          </rPr>
          <t>This set of cells will provide the central tendency line on the graph.</t>
        </r>
      </text>
    </comment>
    <comment ref="E42" authorId="0" shapeId="0" xr:uid="{00000000-0006-0000-0500-000005000000}">
      <text>
        <r>
          <rPr>
            <sz val="9"/>
            <rFont val="Tahoma"/>
            <family val="2"/>
          </rPr>
          <t>The X axis can be formated to logartimic scale if needed; just right click on it and click on "Format Axis". You can also chose the intervals and starting and ending points.</t>
        </r>
      </text>
    </comment>
  </commentList>
</comments>
</file>

<file path=xl/sharedStrings.xml><?xml version="1.0" encoding="utf-8"?>
<sst xmlns="http://schemas.openxmlformats.org/spreadsheetml/2006/main" count="940" uniqueCount="443">
  <si>
    <t>Nigerian States</t>
  </si>
  <si>
    <t>Poultry</t>
  </si>
  <si>
    <t>Literature 1</t>
  </si>
  <si>
    <t>Literature 2</t>
  </si>
  <si>
    <t>Literature 3</t>
  </si>
  <si>
    <t>Literature 4</t>
  </si>
  <si>
    <t>Minimum</t>
  </si>
  <si>
    <t>Maximum</t>
  </si>
  <si>
    <t>Citation1</t>
  </si>
  <si>
    <t>Citation2</t>
  </si>
  <si>
    <t>Citation3</t>
  </si>
  <si>
    <t>Citation4</t>
  </si>
  <si>
    <t>Citation5</t>
  </si>
  <si>
    <t>Citation6</t>
  </si>
  <si>
    <t>Prevalence of salmonellosis in poultry</t>
  </si>
  <si>
    <t>positive</t>
  </si>
  <si>
    <t>total</t>
  </si>
  <si>
    <t>%</t>
  </si>
  <si>
    <t>Indigenous chicken</t>
  </si>
  <si>
    <t xml:space="preserve">Improved or exotic breeds </t>
  </si>
  <si>
    <t>Overall per state</t>
  </si>
  <si>
    <t>Abia</t>
  </si>
  <si>
    <t>Ekundayo E.O., Ezeoke J.C. (2012), PREVALENCE AND ANTIBIOTIC SENSITIVITY PROFILE OF Salmonella
SPECIES IN EGGS FROM POULTRY FARMS IN UMUDIKE, ABIA STATE. Adamawa State University, Journal of Scientific Research 2(1)</t>
  </si>
  <si>
    <t>Anambra</t>
  </si>
  <si>
    <t>Orji et al., 2005, Isolation of Salmonella from poultry droppings and other environmental sources in Awka, Nigeria</t>
  </si>
  <si>
    <t>Ugwu MC et al. (2019) Poultry Farm and Poultry Products as Sources of Multiple Antimicrobial-Resistant Salmonella and S. aureus. J Trop Dis 7: 308. doi:10.4172/2329-891X.1000308</t>
  </si>
  <si>
    <t>Ebonyi</t>
  </si>
  <si>
    <t xml:space="preserve">Iroha et al, 2016, Prevalence and antibiogram of Salmonella species isolated from poultry products
in Ebonyi State, Nigeria, Journal of Advanced Veterinary and Animal Research, 3(4): 353-359, http://doi.org/10.5455/javar.2016.c-172 </t>
  </si>
  <si>
    <t>Enugu</t>
  </si>
  <si>
    <t>Ezema, WS, Onuoha E, Chah KF, 2009, Outbreak investigation of Salmonella from Poultry tissues in Udi, Enugu State, Comparative Clinical Pathology, 18(4):395-398, DOI: 10.1007/s00580-009-0812-0</t>
  </si>
  <si>
    <t>Asogwa et al., (2022). PREVALENCE OF SALMONELLA SPECIES INFECTION IN POULTRY FARMING SYSTEMS IN ENUGU METROPOLIS NIGERIA. EUROPEAN JOURNAL OF PHARMACEUTICAL AND MEDICAL RESEARCH, ejpmr, 2022,9(4), 87-91</t>
  </si>
  <si>
    <t>Obi OJ, Ike AC (2015) Prevalence and Antibiogram Profile of Salmonellae in Intensively Reared and Backyard Chickens in Nsukka Area, Nigeria. Nigerian Journal of Biotechnology, 30: 18 – 25, http://dx.doi.org/10.4314/njb.v30i2.3</t>
  </si>
  <si>
    <t>Imo</t>
  </si>
  <si>
    <t xml:space="preserve">Nangbo PA and Nkwoemeka NE (2018). Prevalence of Salmonella and Shigella species in Chicken Eggs from Poultry Farms in Owerri, Nigeria, IJISET - International Journal of Innovative Science, Engineering &amp; Technology. 5(11),98-100 </t>
  </si>
  <si>
    <t>Fagbamila OI (2016). Molecular Epidemiology, Risk Factors and Assessment of Antibiotic Resistance of Salmonellae in Commercial Layer Farms in Six Selected States in Nigeria. PhD Thesis, Department of Veterinary Public Health and Preventive Medicine, Ahmadu Bello University, Zaria, Nigeria.</t>
  </si>
  <si>
    <t>Akwa-Ibom</t>
  </si>
  <si>
    <t>Ezeibe, M. , Udom, A. , Onyeachonam, O. , Ogbonna, I. , Akpan, C. and Okoroafor, O. (2019) Prevalence and Characerisation of Salmonella pullorum from Day Old Chicks Distributed to Farms in Akwa Ibom State, Nigeria. Health, 11, 1573-1580. doi: 10.4236/health.2019.1112118.</t>
  </si>
  <si>
    <t>Owowo, E.E.,Umoh, V.J. and Okon, I.E. (2019). Occurrence of Typhoidal and Non-Typhoidal Salmonellae among Poultry Workers in the Southern, Nigeria. Open Journal of Medical Microbiology 09(04):201-214, DOI: 10.4236/ojmm.2019.94019,</t>
  </si>
  <si>
    <t xml:space="preserve">Bayelsa </t>
  </si>
  <si>
    <t>Zige , D. V., &amp; Omeje , F. I. (2023). Antibiotics Profile and Public Health Implication of Pathogenic Enteric Bacteria Associated With Poultry Stool . International Journal of Pathogen Research, 12(2), 9–15. https://doi.org/10.9734/ijpr/2023/v12i2221</t>
  </si>
  <si>
    <t>Oku IY, Oyadougha TW (2022). Prevalence of Salmonella species in poultry eggs sold inYenagoa metropolis Bayelsa state. International Journal of Advanced Research in Biological Sciences 9(10), 119-127</t>
  </si>
  <si>
    <t>Cross-river</t>
  </si>
  <si>
    <t>Yhiler NY &amp; Bassey BE (2015). Antimicrobial Susceptibility Patterns of Salmonella Species from Sources in Poultry Production Settings in Calabar, Cross River State, Nigeria. American Journal of Health Research, 3(2): 76-81</t>
  </si>
  <si>
    <t>Edo</t>
  </si>
  <si>
    <t>Enabulele et al., 2010 Isolation of Salmonella from Poultry faeces and other environmental sources in Ovia,Edo State</t>
  </si>
  <si>
    <t>Igbinosa IH, et al. (2023) Identification and characterization of MDR virulent Salmonella spp isolated from smallholder poultry production environment in Edo and Delta States, Nigeria. PLoS ONE 18(2): e0281329. https://doi.org/10.1371/journal.pone.0281329</t>
  </si>
  <si>
    <t>Delta</t>
  </si>
  <si>
    <t>Rivers</t>
  </si>
  <si>
    <t xml:space="preserve">Ekiti </t>
  </si>
  <si>
    <t>Oluyege AO, Ojo-Bola O (2014). Prevalence of Non-Typhoidal Salmonella among HIV/AIDS Patients and Poultry Chicken in Ekiti State. British Microbiology Research Journal 6(2): 113-118</t>
  </si>
  <si>
    <t>Ogun</t>
  </si>
  <si>
    <t>Agbaje et al., 2016 Observation on the occurrence and transmission pattern of Salmonella gallinarum in commercial poultry farms in Ogun State, South Western Nigeria, Advanced Journal of Microbiology Research, http://internationalscholarsjournals.org/journal/ajmr</t>
  </si>
  <si>
    <t>Agbaje et al (2021), Salmonella Characterization in Poultry Eggs Sold in Farms and Markets in Relation to Handling and Biosecurity Practices in Ogun State, Nigeria, Antibiotics 2021, 10(7), 773; https://doi.org/10.3390/antibiotics10070773</t>
  </si>
  <si>
    <t>Mshelbwala et al (2017). Motile Salmonella serotypes causing high mortality in poultry farms in three South-Western States of Nigeria. Veterinary record open, 4(1), e000247. https://doi.org/10.1136/vetreco-2017-000247</t>
  </si>
  <si>
    <t>Ondo</t>
  </si>
  <si>
    <t xml:space="preserve">Osun </t>
  </si>
  <si>
    <t xml:space="preserve">Oyo </t>
  </si>
  <si>
    <t>Fashae et al., 2010 Serovars of Salmonella isolated  in Chickens and humans IN Ibadan, Oyo State</t>
  </si>
  <si>
    <t>Kayode F et al (2010). Antimicrobial susceptibility and serovars of Salmonella from chickens and humans in Ibadan, Nigeria. (2010). J Infect Dev Ctries 2010; 4(8):484-494.</t>
  </si>
  <si>
    <t>Lagos</t>
  </si>
  <si>
    <t>Kogi</t>
  </si>
  <si>
    <t>Niger</t>
  </si>
  <si>
    <t>Haruna A (2021). Occurence of ESBLs producing Salmonella and coliforms in Chicken and Rats commercial poultry farms, Niger State, Nigeria. International Journal of Infectious Diseases 101(S1) (2021) 8–119, https://doi.org/10.1016/j.ijid.2020.09.190</t>
  </si>
  <si>
    <t>Nasarawa</t>
  </si>
  <si>
    <t>Ibrahim et al. (2019), Antimicrobial Resistance Profile of Salmonella Typhimurium Isolated from Commercial Poultry and Poultry Farm Handlers in Nasarawa State, Nigeria, Microbiology Research Journal International, 28(4): 1-12, 2019; Article no.MRJI.50294</t>
  </si>
  <si>
    <t>IbrahimT et al. (2023). PREVALENCE OF SALMONELLA TYPHIMURIUM FROM COMMERCIAL POULTRY AND HANDLERS IN NASARAWA STATE, NIGERIA. FUDMA JOURNAL OF SCIENCES, 3(2), 370 - 375. Retrieved from https://fjs.fudutsinma.edu.ng/index.php/fjs/article/view/1529</t>
  </si>
  <si>
    <t>Salihu AE, Onwuliri FC, Mawak JO. Antimicrobial resistance profiles of Salmonella gallinarum isolates from free-range chickens in Nasarawa state, Nigeria. Int J Bacteriol Res. 2014;2(1):19–27.</t>
  </si>
  <si>
    <t>Kwara</t>
  </si>
  <si>
    <r>
      <rPr>
        <sz val="8"/>
        <color theme="1"/>
        <rFont val="Calibri"/>
        <family val="2"/>
        <scheme val="minor"/>
      </rPr>
      <t>Raji et al., 2021, Salmonella Serovars, Antibiotic Resistance, and Virulence Factors
Isolated from Intestinal Content of Slaughtered Chickens and
Ready-to-Eat Chicken Gizzards in the Ilorin Metropolis, Kwara
State, Nigeria (</t>
    </r>
    <r>
      <rPr>
        <b/>
        <sz val="8"/>
        <color theme="1"/>
        <rFont val="Calibri"/>
        <family val="2"/>
        <scheme val="minor"/>
      </rPr>
      <t>reported as 17.7 but truly 8.25</t>
    </r>
    <r>
      <rPr>
        <sz val="8"/>
        <color theme="1"/>
        <rFont val="Calibri"/>
        <family val="2"/>
        <scheme val="minor"/>
      </rPr>
      <t>)</t>
    </r>
  </si>
  <si>
    <t>Ahmed AO et al, (2019). Salmonellosis: Serotypes, prevalence and multi-drug resistant profiles of Salmonella enterica in selected poultry farms, Kwara State, North Central Nigeria. The Onderstepoort journal of veterinary research, 86(1), e1–e8. https://doi.org/10.4102/ojvr.v86i1.1667</t>
  </si>
  <si>
    <t>Benue</t>
  </si>
  <si>
    <t>Echioda- Ogbole M, Godwin E. (2019). Occurrence and Antimicrobial Susceptibility Profiles of Salmonella species among Chickens of some Commercial Poultry Farms in Benue State, Nigeria. UMYU Journal of Microbiology Research (UJMR), 4(1), 39–44. https://doi.org/10.47430/ujmr.1941.007</t>
  </si>
  <si>
    <t>Echioda- Ogbole M, Adah MI, Elsa A., Abdu PA. (2017). Serological Prevalence and Associated Risk Factors of Salmonella Gallinarum in Commercial Chickens in Benue State, Nigeria. Bull. Anim. Hlth. Prod. Afr., 65, 855-863</t>
  </si>
  <si>
    <t>Okpa BO et al. (2022). Isolation and Molecular Characterization of Salmonella Serovars Distributed in Benue State, Nigeria. In: Ayeni, A.O. et al (eds) Bioenergy and Biochemical Processing Technologies. Green Energy and Technology. Springer, Cham. https://doi.org/10.1007/978-3-030-96721-5_27</t>
  </si>
  <si>
    <t>Okpa B. et al. (2020) ESBL Production and Multidrug Resistance of Salmonella Serovars Isolates in Benue State. American Journal of Molecular Biology, 10, 200-223. doi: 10.4236/ajmb.2020.103014.</t>
  </si>
  <si>
    <t>Plateau</t>
  </si>
  <si>
    <t>Okwori et al., 2007 Serological detection of Salmonella from exotic Chicken in VOM, Plateau State, Nigeria</t>
  </si>
  <si>
    <t xml:space="preserve">Anyanwu et al., 2010 Antibiotic Resistant Salmonella And Escherichia coli Isolated From Day-Old Chicks, Vom, Nigeria.
</t>
  </si>
  <si>
    <t>Taraba</t>
  </si>
  <si>
    <t>Abhadionmhen et al (2023). Molecular Characterization of Salmonella Species Isolated from Animal Sources in Southern-Taraba State, North-East Nigeria. International Journal of Pathogen Research, 12(4), 33–40. https://doi.org/10.9734/ijpr/2023/v12i4235</t>
  </si>
  <si>
    <t>Borno</t>
  </si>
  <si>
    <t>Raufu, I., Hendriksen, R. S., Ameh, J. A., &amp; Aarestrup, F. M. (2009). Occurrence and characterization of Salmonella Hiduddify from chickens and poultry meat in Nigeria. Foodborne pathogens and disease, 6(4), 425–430. https://doi.org/10.1089/fpd.2008.0150</t>
  </si>
  <si>
    <t>Adamawa</t>
  </si>
  <si>
    <t xml:space="preserve">Garba et al., (2010). The threat of salmonellosis to commercial poultry production in Adamawa state, Nigeria. Sokoto Journal of Veterinary Sciences, 8(1 &amp; 2), 50-52. </t>
  </si>
  <si>
    <t>Bauchi</t>
  </si>
  <si>
    <t>Gombe</t>
  </si>
  <si>
    <t>Yobe</t>
  </si>
  <si>
    <t>Jajere et al. (2020). Phenotypic Characterization of Salmonella enterica from Chickens in Some Selected Local Governments of Yobe State. International Journal of Research and Review 7(10): 76-94</t>
  </si>
  <si>
    <t>Ahmed IJ. et al (2021). Antimicrobial Susceptibility and Minimum Inhibitory Concentration of Salmonella enterica Isolates from Chickens in Yobe State. International Journal of Microbiology and Biotechnology. DOI:10.11648/J.IJMB.20210604.12</t>
  </si>
  <si>
    <t>F.C.T, Abuja</t>
  </si>
  <si>
    <t>Ameh JA et al (2016). Isolation And Antimicrobial Susceptibility Studies of Salmonella species, From Chickens in Gwagwalada And Kwali Area Councils, Abuja, Federal Capital Territory, Nigeria. IOSR Journal of Agriculture and Veterinary Science (IOSR-JAVS), 9(5): 18-22, DOI: 10.9790/2380-0905011822</t>
  </si>
  <si>
    <t>Jigawa</t>
  </si>
  <si>
    <r>
      <rPr>
        <sz val="10"/>
        <color rgb="FF000000"/>
        <rFont val="Calibri"/>
        <family val="2"/>
      </rPr>
      <t>Kaduna</t>
    </r>
    <r>
      <rPr>
        <sz val="10"/>
        <color rgb="FF3E3E3E"/>
        <rFont val="Calibri"/>
        <family val="2"/>
      </rPr>
      <t xml:space="preserve"> </t>
    </r>
  </si>
  <si>
    <t>Wakawa et al., 2008 Retrospective studies on pullorum disease in chickens in Zaria, Nigeria</t>
  </si>
  <si>
    <t>Abdoulaye D (2000), Prevalence and Characterization of Salmonella Species from Organs and Faeces of Chickens Sold at Retail Markets in Zaria Nigeria, MSc Thesis Submitted to the School of Postgraduate Studies, Ahmadu Bello University Zaria, 2000.</t>
  </si>
  <si>
    <t xml:space="preserve">Mbuko I. J., Raji M. A., Ameh J., Saidu L., Musa W. I., Abdul, P. A. (2009). Prevalence and seasonality of fowl typhoid disease in Zaria-Kaduna State, Nigeria. Africa Journal of Bacteriology Research, 1(1), Article Number - 812841B5863, 001-005 , https://doi.org/10.5897/JBR.9000036. </t>
  </si>
  <si>
    <t>Kano</t>
  </si>
  <si>
    <t>Onuoha CC et al. (2023). Prevalence and Antimicrobial Susceptibility of Enteric Bacteria from Poultry Farms in Kano State, Nigeria. UMYU Journal of Microbiology Research (UJMR), 8(2), 92–98. https://doi.org/10.47430/ujmr.2382.011</t>
  </si>
  <si>
    <t>Katsina</t>
  </si>
  <si>
    <t>Adeleye IA et al (2019). Antimicrobial susceptibility and ESBLs profiles of non-typhoidal Salmonellae from poultry droppings in Katsina and Akoka, Lagos, Nigeria. Bayero Journal of Pure and Applied Sciences, 12(1) 682-690. http://dx.doi.org/10.4314/bajopas.v12i1.102S</t>
  </si>
  <si>
    <t xml:space="preserve">Kebbi </t>
  </si>
  <si>
    <t>Jibril AH et al, (2020) Prevalence and risk factors of Salmonella in commercial poultry farms in Nigeria. PLoS ONE 15(9): e0238190. https://doi.org/10.1371/journal.pone.0238190</t>
  </si>
  <si>
    <t>Sokoto</t>
  </si>
  <si>
    <t>Zamfara</t>
  </si>
  <si>
    <t>Multistate-NG</t>
  </si>
  <si>
    <t>Fagbamila IO et al, (2017). Salmonella serovars and their distribution in Nigerian commercial chicken layer farms. PloS one, 12(3), e0173097. https://doi.org/10.1371/journal.pone.0173097</t>
  </si>
  <si>
    <t>Igomu EE (2020), Salmonella Kentucky: prevalence and challenges in Nigeria and
the Africa continent. Afr. J. Clin. Exper. Microbiol. 2020; 21 (4): 272-283, : https://doi.org/10.4314/ajcem.v21i4.3</t>
  </si>
  <si>
    <t>Oloso NO et al (2019). Antimicrobial Drug Administration and Antimicrobial Resistance of Salmonella Isolates Originating from the Broiler Production Value Chain in Nigeria. Antibiotics; 8(2):75. https://doi.org/10.3390/antibiotics8020075</t>
  </si>
  <si>
    <t>Sanni AO, et al. (2022). Risk Factors for Persistent Infection of Non-Typhoidal Salmonella in Poultry Farms, North Central Nigeria. Antibiotics. 11(8):1121. https://doi.org/10.3390/antibiotics11081121</t>
  </si>
  <si>
    <t>Median</t>
  </si>
  <si>
    <t>Overall average</t>
  </si>
  <si>
    <t>Overall:</t>
  </si>
  <si>
    <t>Supplementary Item 1. Prevalence of poultry salmonellosis and non-typhoidal salmonellosis in Nigeria</t>
  </si>
  <si>
    <t>Theoretical Study: Prevalence of variable A in population B - metanalysis of 10 cross sectional studies.</t>
  </si>
  <si>
    <t>Prevalence of Salmonellosis in poultry, Nigeria</t>
  </si>
  <si>
    <t>Events</t>
  </si>
  <si>
    <t>Sample Size</t>
  </si>
  <si>
    <t>Outcome (es)</t>
  </si>
  <si>
    <t>SE</t>
  </si>
  <si>
    <t>Var</t>
  </si>
  <si>
    <t>w</t>
  </si>
  <si>
    <t>w*es</t>
  </si>
  <si>
    <r>
      <rPr>
        <sz val="11"/>
        <color theme="1"/>
        <rFont val="Calibri"/>
        <family val="2"/>
        <scheme val="minor"/>
      </rPr>
      <t>w*(es</t>
    </r>
    <r>
      <rPr>
        <vertAlign val="superscript"/>
        <sz val="11"/>
        <color theme="1"/>
        <rFont val="Calibri"/>
        <family val="2"/>
        <scheme val="minor"/>
      </rPr>
      <t>2</t>
    </r>
    <r>
      <rPr>
        <sz val="11"/>
        <color theme="1"/>
        <rFont val="Calibri"/>
        <family val="2"/>
        <scheme val="minor"/>
      </rPr>
      <t>)</t>
    </r>
  </si>
  <si>
    <r>
      <rPr>
        <sz val="11"/>
        <color theme="1"/>
        <rFont val="Calibri"/>
        <family val="2"/>
        <scheme val="minor"/>
      </rPr>
      <t>w</t>
    </r>
    <r>
      <rPr>
        <vertAlign val="superscript"/>
        <sz val="11"/>
        <color theme="1"/>
        <rFont val="Calibri"/>
        <family val="2"/>
        <scheme val="minor"/>
      </rPr>
      <t>2</t>
    </r>
  </si>
  <si>
    <r>
      <rPr>
        <sz val="11"/>
        <color theme="1"/>
        <rFont val="Calibri"/>
        <family val="2"/>
        <scheme val="minor"/>
      </rPr>
      <t>w</t>
    </r>
    <r>
      <rPr>
        <vertAlign val="subscript"/>
        <sz val="11"/>
        <color theme="1"/>
        <rFont val="Calibri"/>
        <family val="2"/>
        <scheme val="minor"/>
      </rPr>
      <t>v</t>
    </r>
  </si>
  <si>
    <r>
      <rPr>
        <sz val="11"/>
        <color theme="1"/>
        <rFont val="Calibri"/>
        <family val="2"/>
        <scheme val="minor"/>
      </rPr>
      <t>w</t>
    </r>
    <r>
      <rPr>
        <vertAlign val="subscript"/>
        <sz val="11"/>
        <color theme="1"/>
        <rFont val="Calibri"/>
        <family val="2"/>
        <scheme val="minor"/>
      </rPr>
      <t>v</t>
    </r>
    <r>
      <rPr>
        <sz val="11"/>
        <color theme="1"/>
        <rFont val="Calibri"/>
        <family val="2"/>
        <scheme val="minor"/>
      </rPr>
      <t>*es</t>
    </r>
  </si>
  <si>
    <r>
      <rPr>
        <sz val="11"/>
        <color theme="1"/>
        <rFont val="Calibri"/>
        <family val="2"/>
        <scheme val="minor"/>
      </rPr>
      <t>w</t>
    </r>
    <r>
      <rPr>
        <vertAlign val="subscript"/>
        <sz val="11"/>
        <color theme="1"/>
        <rFont val="Calibri"/>
        <family val="2"/>
        <scheme val="minor"/>
      </rPr>
      <t>v</t>
    </r>
    <r>
      <rPr>
        <sz val="11"/>
        <color theme="1"/>
        <rFont val="Calibri"/>
        <family val="2"/>
        <scheme val="minor"/>
      </rPr>
      <t>*(es</t>
    </r>
    <r>
      <rPr>
        <vertAlign val="superscript"/>
        <sz val="11"/>
        <color theme="1"/>
        <rFont val="Calibri"/>
        <family val="2"/>
        <scheme val="minor"/>
      </rPr>
      <t>2</t>
    </r>
    <r>
      <rPr>
        <sz val="11"/>
        <color theme="1"/>
        <rFont val="Calibri"/>
        <family val="2"/>
        <scheme val="minor"/>
      </rPr>
      <t>)</t>
    </r>
  </si>
  <si>
    <r>
      <rPr>
        <sz val="11"/>
        <color theme="1"/>
        <rFont val="Calibri"/>
        <family val="2"/>
        <scheme val="minor"/>
      </rPr>
      <t>w</t>
    </r>
    <r>
      <rPr>
        <vertAlign val="subscript"/>
        <sz val="11"/>
        <color theme="1"/>
        <rFont val="Calibri"/>
        <family val="2"/>
        <scheme val="minor"/>
      </rPr>
      <t>v</t>
    </r>
    <r>
      <rPr>
        <vertAlign val="superscript"/>
        <sz val="11"/>
        <color theme="1"/>
        <rFont val="Calibri"/>
        <family val="2"/>
        <scheme val="minor"/>
      </rPr>
      <t>2</t>
    </r>
  </si>
  <si>
    <r>
      <rPr>
        <sz val="11"/>
        <color rgb="FF000000"/>
        <rFont val="Calibri"/>
        <family val="2"/>
      </rPr>
      <t>Kaduna</t>
    </r>
    <r>
      <rPr>
        <sz val="11"/>
        <color rgb="FF3E3E3E"/>
        <rFont val="Calibri"/>
        <family val="2"/>
      </rPr>
      <t xml:space="preserve"> </t>
    </r>
  </si>
  <si>
    <t>k</t>
  </si>
  <si>
    <t>Sums:</t>
  </si>
  <si>
    <t>df</t>
  </si>
  <si>
    <t>v</t>
  </si>
  <si>
    <t>Q</t>
  </si>
  <si>
    <r>
      <rPr>
        <sz val="11"/>
        <color theme="1"/>
        <rFont val="Calibri"/>
        <family val="2"/>
        <scheme val="minor"/>
      </rPr>
      <t>Q</t>
    </r>
    <r>
      <rPr>
        <vertAlign val="subscript"/>
        <sz val="11"/>
        <color theme="1"/>
        <rFont val="Calibri"/>
        <family val="2"/>
        <scheme val="minor"/>
      </rPr>
      <t>v</t>
    </r>
  </si>
  <si>
    <r>
      <rPr>
        <sz val="11"/>
        <color theme="1"/>
        <rFont val="Calibri"/>
        <family val="2"/>
        <scheme val="minor"/>
      </rPr>
      <t>I</t>
    </r>
    <r>
      <rPr>
        <vertAlign val="superscript"/>
        <sz val="11"/>
        <color theme="1"/>
        <rFont val="Calibri"/>
        <family val="2"/>
        <scheme val="minor"/>
      </rPr>
      <t>2</t>
    </r>
  </si>
  <si>
    <r>
      <rPr>
        <sz val="11"/>
        <color theme="1"/>
        <rFont val="Calibri"/>
        <family val="2"/>
        <scheme val="minor"/>
      </rPr>
      <t>I</t>
    </r>
    <r>
      <rPr>
        <vertAlign val="superscript"/>
        <sz val="11"/>
        <color theme="1"/>
        <rFont val="Calibri"/>
        <family val="2"/>
        <scheme val="minor"/>
      </rPr>
      <t>2</t>
    </r>
    <r>
      <rPr>
        <vertAlign val="subscript"/>
        <sz val="11"/>
        <color theme="1"/>
        <rFont val="Calibri"/>
        <family val="2"/>
        <scheme val="minor"/>
      </rPr>
      <t>v</t>
    </r>
  </si>
  <si>
    <t>es (fixed)</t>
  </si>
  <si>
    <t>es (random)</t>
  </si>
  <si>
    <t>SEes (fixed)</t>
  </si>
  <si>
    <t>SEes (random)</t>
  </si>
  <si>
    <t>CI (fixed)</t>
  </si>
  <si>
    <t>CI (random)</t>
  </si>
  <si>
    <t>Supplementary Item 2. Meta-analyses and forest plot of poultry salmonellosis2000 – 2020 in Nigeria</t>
  </si>
  <si>
    <t>Supplementary Figure 1: Correlation analysis of empirical vs predicted prevalence of NTS in humans and salmonellosis in poultry. a) Empirical vs predicted prevalence of NTS in humans; b) Empirical vs predicted prevalence of salmonellosis in poultry.</t>
  </si>
  <si>
    <t>Year of data collection</t>
  </si>
  <si>
    <t>Number of samples</t>
  </si>
  <si>
    <t>isolates</t>
  </si>
  <si>
    <t>State</t>
  </si>
  <si>
    <t>Prevalence (%)</t>
  </si>
  <si>
    <t>invasive/non-invasive</t>
  </si>
  <si>
    <t>Source of information/References</t>
  </si>
  <si>
    <t>Title</t>
  </si>
  <si>
    <t>Journal</t>
  </si>
  <si>
    <t>Link</t>
  </si>
  <si>
    <t>Abuja</t>
  </si>
  <si>
    <t>invasive</t>
  </si>
  <si>
    <t>Obaro et al., 2015</t>
  </si>
  <si>
    <t xml:space="preserve">Salmonella bacteraemia among children in central and North west Nigeria 2008-2015 </t>
  </si>
  <si>
    <t>Clin nfect Dis 61 Suppl 4: S325-331</t>
  </si>
  <si>
    <t>https://pubmed.ncbi.nlm.nih.gov/26449948/</t>
  </si>
  <si>
    <t>Akinyemi et al., 2018</t>
  </si>
  <si>
    <t>Typhoid fever: Tracking the trend in Nigeria</t>
  </si>
  <si>
    <t>Am J Trop Med Hyg 119: 41-47</t>
  </si>
  <si>
    <t>https://www.ncbi.nlm.nih.gov/pmc/articles/PMC6128359/</t>
  </si>
  <si>
    <t>non-invasive</t>
  </si>
  <si>
    <t>Abioye et al., 2017</t>
  </si>
  <si>
    <t>The Prevalence of Typhoid fever in Bingham Unniversity</t>
  </si>
  <si>
    <t>GSCBPS 1: 37-43</t>
  </si>
  <si>
    <t>https://gsconlinepress.com/journals/gscbps/node/329</t>
  </si>
  <si>
    <t>Ishaleku et al., 2015</t>
  </si>
  <si>
    <t>The resurgence of Chloramphenicol sensitive Salmonella species among Typhoid fever patients in Southern geographical zone of Nasarawa State, Nigeria</t>
  </si>
  <si>
    <t>J Inf Dis Ther 3:219</t>
  </si>
  <si>
    <t>https://www.omicsonline.org/open-access-pdfs/the-reemergence-of-chloramphenicol-sensitive-salmonella-species-among-typhoid-fever-patients-in-the-southern-geographical-zone-of-nasarawa-statenigeria-2332-0877-1000219.pdf</t>
  </si>
  <si>
    <t>Adabara et al., 2012</t>
  </si>
  <si>
    <r>
      <rPr>
        <sz val="12"/>
        <color theme="1"/>
        <rFont val="Calibri"/>
        <family val="2"/>
        <scheme val="minor"/>
      </rPr>
      <t xml:space="preserve">The prevalence and antibiotics sensitivity pattern of </t>
    </r>
    <r>
      <rPr>
        <i/>
        <sz val="12"/>
        <color theme="1"/>
        <rFont val="Calibri"/>
        <family val="2"/>
        <scheme val="minor"/>
      </rPr>
      <t>Salmonella Typhi</t>
    </r>
    <r>
      <rPr>
        <sz val="12"/>
        <color theme="1"/>
        <rFont val="Calibri"/>
        <family val="2"/>
        <scheme val="minor"/>
      </rPr>
      <t xml:space="preserve"> among patients attending military hospital  in Minna, Niger State</t>
    </r>
  </si>
  <si>
    <t>Adv Prev Med 2012: 875419</t>
  </si>
  <si>
    <t>https://pubmed.ncbi.nlm.nih.gov/23056954/</t>
  </si>
  <si>
    <t>both</t>
  </si>
  <si>
    <t>Solomon et al., 2014</t>
  </si>
  <si>
    <t>Antimicrobial susceptibility pattern of some recently isolated serovars of Salmonellae in Jos, Nigeria</t>
  </si>
  <si>
    <t>Br Microbiol Res J 4: 1500=1510</t>
  </si>
  <si>
    <t>https://journalmrji.com/index.php/MRJI/article/view/699</t>
  </si>
  <si>
    <t>kaduna</t>
  </si>
  <si>
    <t>Bobai et al., 2015</t>
  </si>
  <si>
    <r>
      <rPr>
        <sz val="12"/>
        <color theme="1"/>
        <rFont val="Calibri"/>
        <family val="2"/>
        <scheme val="minor"/>
      </rPr>
      <t xml:space="preserve">Prevalence of multidrug resistant </t>
    </r>
    <r>
      <rPr>
        <i/>
        <sz val="12"/>
        <color theme="1"/>
        <rFont val="Calibri"/>
        <family val="2"/>
        <scheme val="minor"/>
      </rPr>
      <t>Salmonella enterica</t>
    </r>
    <r>
      <rPr>
        <sz val="12"/>
        <color theme="1"/>
        <rFont val="Calibri"/>
        <family val="2"/>
        <scheme val="minor"/>
      </rPr>
      <t xml:space="preserve"> serovar Typhi in Kaduna Metropolis, Nigeria</t>
    </r>
  </si>
  <si>
    <t>Int J Curr Microbiol App Sci 4: 325-335</t>
  </si>
  <si>
    <t>https://www.ijcmas.com/vol-4-9/Bobai%20Mathew,%20et%20al.pdf</t>
  </si>
  <si>
    <t>Kaduna</t>
  </si>
  <si>
    <t>Anchau et al., 2016</t>
  </si>
  <si>
    <t>Prevalence and antibiotics susceptibility of Salmonella species isolated from patients attending selected hospitals in Zaria</t>
  </si>
  <si>
    <t>Annals Exper Biol Biochem 4: 1-6</t>
  </si>
  <si>
    <t>https://www.scholarsresearchlibrary.com/articles/prevalence-and-antibiotic-susceptibility-of-salmonella-species-isolated-from-patients-attending-selected-hospitals-in-za.pdf</t>
  </si>
  <si>
    <t>Abdullahi et al., 2018</t>
  </si>
  <si>
    <t>Occurrence of Salmonella serovars implicated in salmonellosis in North western part of Nigeria</t>
  </si>
  <si>
    <t>UJMR 2: 141-153</t>
  </si>
  <si>
    <t>https://umyu.edu.ng/ujmr/UJMR_2_2_2017/UJMR%202_2%202017_022.pdf</t>
  </si>
  <si>
    <t>Adeshina et al., 2009</t>
  </si>
  <si>
    <t xml:space="preserve">Prevalence and susceptibility of Salmonella Typhi and Salmonella Paratyphi in Zaria, Nigeria. </t>
  </si>
  <si>
    <t>Int J Health Res 2: 355-360</t>
  </si>
  <si>
    <t>https://www.ajol.info/index.php/ijhr/article/view/55436</t>
  </si>
  <si>
    <t>Abdullahi, 2015</t>
  </si>
  <si>
    <t>Prevalent and multiple drug resistance indexes of Typhoidal and Non-typhoidal Salmonella isolated from stool  samples of hospitalised subjects in Kano</t>
  </si>
  <si>
    <t>JMEST 2: 3360-3370</t>
  </si>
  <si>
    <t>https://www.jmest.org/wp-content/uploads/JMESTN42350566.pdf</t>
  </si>
  <si>
    <t>Bello et al., 2018</t>
  </si>
  <si>
    <t>Characterization and antimicrobial susceptibility profile of bacteraemia causing pathogens isolated from febrile children with and without sickle cell disease in Kano, Nigeria.</t>
  </si>
  <si>
    <t xml:space="preserve"> Mediterr J Hematol Infect Dis 10: 1-9.</t>
  </si>
  <si>
    <t>https://www.ncbi.nlm.nih.gov/pmc/articles/PMC5841934/</t>
  </si>
  <si>
    <t xml:space="preserve">Salmonella Bacteremia Among Children in Central and Northwest Nigeria, 2008– 2015. </t>
  </si>
  <si>
    <t>Clin Infect Dis 61 Suppl 4: S325-331</t>
  </si>
  <si>
    <t>Typhoid Fever: Tracking the Trend in Nigeria.</t>
  </si>
  <si>
    <t xml:space="preserve"> Am J Trop Med Hyg 99: 41-47.</t>
  </si>
  <si>
    <t>Abdullahi. 2010</t>
  </si>
  <si>
    <t>Incidence and Antimicrobial Susceptibility Pattern of Salmonella Speciesin Children
Attending Some Hospitals in Kano Metropolis, Kano State – NigeriaI</t>
  </si>
  <si>
    <t>BAJOPAS 3: 202 – 206.</t>
  </si>
  <si>
    <t>https://www.google.com/search?q=Abdullahi+M+%282010%29+Incidence+and+Antimicrobial%0D%0ASusceptibility+Pattern+of+Salmonella+Speciesin+Children%0D%0AAttending+Some+Hospitals+in+Kano+Metropolis%2C+Kano+State+%E2%80%93%0D%0ANigeria%0D%0A&amp;sxsrf=APwXEdd3X4LlZledrJGEyhry5JIDxbncSw%3A1687188998718&amp;ei=BnaQZLe1K5KR8gLg7bOABw&amp;ved=0ahUKEwi30L_n1M__AhWSiFwKHeD2DHAQ4dUDCA8&amp;uact=5&amp;oq=Abdullahi+M+%282010%29+Incidence+and+Antimicrobial%0D%0ASusceptibility+Pattern+of+Salmonella+Speciesin+Children%0D%0AAttending+Some+Hospitals+in+Kano+Metropolis%2C+Kano+State+%E2%80%93%0D%0ANigeria%0D%0A&amp;gs_lcp=Cgxnd3Mtd2l6LXNlcnAQAzIHCCMQ6gIQJzIHCCMQ6gIQJzIHCCMQ6gIQJzIHCCMQ6gIQJzIHCCMQ6gIQJzIHCCMQ6gIQJzIHCCMQ6gIQJzIHCCMQ6gIQJzIHCCMQ6gIQJzIHCCMQ6gIQJzIVCAAQAxCPARDqAhC0AhCMAxDlAhgBMhUIABADEI8BEOoCELQCEIwDEOUCGAEyFQguEAMQjwEQ6gIQtAIQjAMQ5QIYATIVCAAQAxCPARDqAhC0AhCMAxDlAhgBMhUILhADEI8BEOoCELQCEIwDEOUCGAEyGAguEAMQjwEQ1AIQ6gIQtAIQjAMQ5QIYATIVCC4QAxCPARDqAhC0AhCMAxDlAhgBMhUIABADEI8BEOoCELQCEIwDEOUCGAEyFQgAEAMQjwEQ6gIQtAIQjAMQ5QIYATIVCAAQAxCPARDqAhC0AhCMAxDlAhgBOgQIIxAnSgQIQRgBUPoIWOMuYJJEaAJwAHgEgAHsAogB8A6SAQUyLTIuNJgBAKABAaABArABFMABAdoBBggBEAEYCw&amp;sclient=gws-wiz-serp</t>
  </si>
  <si>
    <t>kano</t>
  </si>
  <si>
    <t xml:space="preserve">Idris et al., 2018 </t>
  </si>
  <si>
    <t>Prevalence of bacteremia among febrile children with severe malnutrition in North Western Nigeria.</t>
  </si>
  <si>
    <t>Niger J Gen Pract 16: 25-29.</t>
  </si>
  <si>
    <t>https://www.njgp.org/article.asp?issn=1118-4647;year=2018;volume=16;issue=1;spage=25;epage=29;aulast=Idris</t>
  </si>
  <si>
    <t>Mas'ud and Tijjani, 2015</t>
  </si>
  <si>
    <t>Prevalent and Multiple Antibiotic Resistance Patterns of Salmonella Serovars Isolated from</t>
  </si>
  <si>
    <t>IOSR-JPBS 10: 125-135.</t>
  </si>
  <si>
    <t>http://www.iosrjournals.org/iosr-jpbs/papers/Vol10-issue2/Version-1/V01021125135.pdf</t>
  </si>
  <si>
    <t>katsina</t>
  </si>
  <si>
    <t>Abdullahi et al., 2012</t>
  </si>
  <si>
    <t>Serological Characterization and Antimicrobial Susceptibility Patterns of Clinical Isolates of Salmonella from Patients Attending General Hospital, Funtua, Nigeria</t>
  </si>
  <si>
    <t>BAJOPAS 5:72–77</t>
  </si>
  <si>
    <t>https://www.semanticscholar.org/paper/SEROLOGICAL-CHARACTERIZATION-AND-ANTIMICROBIAL-OF-Abdullahi-Olonitola/54316dc07df325f5e5ccf41e896c67245219a90f</t>
  </si>
  <si>
    <t>Mzungu et al., 2016</t>
  </si>
  <si>
    <t>Antibiotic susceptibilities of Salmonella species prevalent among children of 0-5 years with diarrhea in Katsina state, Nigeria.</t>
  </si>
  <si>
    <t>Arch Med Biomed Res 3: 39-51</t>
  </si>
  <si>
    <t>https://www.semanticscholar.org/paper/Antibiotic-susceptibilities-of-Salmonella-species-Mzungu-Inabo/8fd87c036419edefe526a10b5e3062d673fcdb27</t>
  </si>
  <si>
    <t>Kamilu, 2016</t>
  </si>
  <si>
    <t>Characterization of Antibiotic Resistance Genes from Salmonella Associated with Invasive Salmonellosis in Selected Hospitals in Katsina State Nigeria.</t>
  </si>
  <si>
    <t>http://kubanni.abu.edu.ng/jspui/bitstream/123456789/9857/1/</t>
  </si>
  <si>
    <t>Inusa et al., 2018</t>
  </si>
  <si>
    <t>Characterization of multi-drug resistant Salmonella typhi from clinical specimens</t>
  </si>
  <si>
    <t>GSCBPS 5: 053–058</t>
  </si>
  <si>
    <t>https://gsconlinepress.com/journals/gscbps/sites/default/files/GSCBPS-2018-0115.pdf</t>
  </si>
  <si>
    <t>Mohammed et al., 2018</t>
  </si>
  <si>
    <t>Phenotypic characterization of Salmonella typhi isolated from febrile and diarrhea patients in Bauchi, Nigeria</t>
  </si>
  <si>
    <t>GSCBPS 4: 061–067</t>
  </si>
  <si>
    <t>https://gsconlinepress.com/journals/gscbps/node/497</t>
  </si>
  <si>
    <t>Adagbada et al., 2014</t>
  </si>
  <si>
    <t>Antimicrobial Resistance and Plasmid Profiles of Salmonella enterica serovars from Different Sources in Lagos, Nigeria.</t>
  </si>
  <si>
    <t>Health 10: 758-772</t>
  </si>
  <si>
    <t>https://www.google.com/search?q=Antimicrobial+Resistance+and+Plasmid+Profiles+of+Salmonella+enterica+serovars+from+Different+Sources+in+Lagos%2C+Nigeria.&amp;oq=Antimicrobial+Resistance+and+Plasmid+Profiles+of+Salmonella+enterica+serovars+from+Different+Sources+in+Lagos%2C+Nigeria.&amp;aqs=chrome..69i57.1699j0j9&amp;sourceid=chrome&amp;ie=UTF-8</t>
  </si>
  <si>
    <t>2004-2005</t>
  </si>
  <si>
    <t>Akinyemi et al., 2007</t>
  </si>
  <si>
    <t>In vitro antimicrobial susceptibility patterns of Salmonella enterica serovars and emergence of S. typhimurium phage type DT071in a suspected community-associated outbreak in Lagos,</t>
  </si>
  <si>
    <t>J Infect Dev Ctries 1: 48-54</t>
  </si>
  <si>
    <t>https://www.researchgate.net/publication/26474334_In-vitro_antimicrobial_susceptibility_patterns_of_Salmonella_enterica_serovars_and_emergence_of_Salmonella_phage_type_DT071_in_a_suspected_community-associated_outbreak_in_Lagos_Nigeria</t>
  </si>
  <si>
    <t>2013-2014</t>
  </si>
  <si>
    <t>akinyemi et al., 2018</t>
  </si>
  <si>
    <t>Antimicrobial Resistance and Plasmid Profiles of Salmonella enterica serovars from Different Sources in Lagos, Nigeria</t>
  </si>
  <si>
    <t>https://www.scirp.org/journal/paperinformation.aspx?paperid=85434</t>
  </si>
  <si>
    <t>akinyemi et al., 2007</t>
  </si>
  <si>
    <t xml:space="preserve">Salmonellosis in Lagos, Nigeria: incidence of Plasmodium falciparumassociated co-infection, patterns of antimicrobial resistance, and emergence of reduced susceptibility to fluoroquinolones. </t>
  </si>
  <si>
    <t>J Health Popul Nutr 25 Suppl 3: 351-358</t>
  </si>
  <si>
    <t>https://www.ncbi.nlm.nih.gov/pmc/articles/PMC2754035/</t>
  </si>
  <si>
    <t>Smith et al., 2009</t>
  </si>
  <si>
    <t>Antimicrobial susceptibilities of Salmonellae isolated from food handlers and</t>
  </si>
  <si>
    <t>Int J Health Res 2: 189-193.</t>
  </si>
  <si>
    <t>https://www.ajol.info/index.php/ijhr/article/view/55421</t>
  </si>
  <si>
    <t>Smith et al., 2008</t>
  </si>
  <si>
    <t>Prevalence of Salmonella typhi among food handlers from bukkas in Nigeria</t>
  </si>
  <si>
    <t>Brit J Biomed Sci 65: 1-4</t>
  </si>
  <si>
    <t>https://pubmed.ncbi.nlm.nih.gov/18986107/</t>
  </si>
  <si>
    <t>Prevalence and susceptibility of Salmonella Typhi and Salmonella Paratyphi</t>
  </si>
  <si>
    <t>1997-1998</t>
  </si>
  <si>
    <t>Akinyemi et al., 2000</t>
  </si>
  <si>
    <t xml:space="preserve">Prevalence of multidrug resistant Salmonella typhi among clinically diagnosed typhoid fever patients in Lagos, Nigeria. </t>
  </si>
  <si>
    <t>Z Naturforsch C Biosci 55: 489-493</t>
  </si>
  <si>
    <t>https://www.degruyter.com/document/doi/10.1515/znc-2000-5-630/html</t>
  </si>
  <si>
    <t>Akinyemi et al., 2005</t>
  </si>
  <si>
    <t>Multidrug resistance in Salmonella enterica serovar typhi isolated from patients with typhoid fever complications in Lagos</t>
  </si>
  <si>
    <t>Public Health 119: 321-327</t>
  </si>
  <si>
    <t>https://pubmed.ncbi.nlm.nih.gov/15733694/</t>
  </si>
  <si>
    <t>Typhoid Fever Tracking the Trend in Nigeria</t>
  </si>
  <si>
    <t>Am J Trop Med Hyg 99: 41-47</t>
  </si>
  <si>
    <t>https://www.ncbi.nlm.nih.gov/pmc/articles/PMC6128359/#:~:text=Typhi%20percent%20positivity%20ranged%20between,%25%20and%2018.6%25%2C%20respectively.</t>
  </si>
  <si>
    <t>Molecular Identification of Salmonella enterica serovar Typhi from Stool Culture of Widal Test Positive Patients in Selected Hospitals in Abeokuta, Nigeria</t>
  </si>
  <si>
    <t>IJSER 6: 1053- 1067</t>
  </si>
  <si>
    <t>https://www.semanticscholar.org/paper/Molecular-Identification-of-Salmonella-enterica-of-Akinade-Shittu/de970c7909d7bd41d9eaa5a2455e6da31f090818</t>
  </si>
  <si>
    <t>Fahola et al., 2015</t>
  </si>
  <si>
    <t>Molecular Typing of Salmonella Species Isolated from Stool Samples</t>
  </si>
  <si>
    <t>J Life Sci 7: 1-5</t>
  </si>
  <si>
    <t>https://www.tandfonline.com/doi/abs/10.1080/09751270.2015.11885229</t>
  </si>
  <si>
    <t>Osun</t>
  </si>
  <si>
    <t>Ako-Naii et al., 1999</t>
  </si>
  <si>
    <t xml:space="preserve">The Bacteriology of Neonatal Septicaemia in Ile-Ife, South-West Nigeria. </t>
  </si>
  <si>
    <t>J Trop Pediatr 45: 146-152</t>
  </si>
  <si>
    <t>https://pubmed.ncbi.nlm.nih.gov/10401192/</t>
  </si>
  <si>
    <t>Uwanibe, 2017</t>
  </si>
  <si>
    <t>Bacteria isolated from blood, stool and urine of typhoid patients in developing country. Southeast</t>
  </si>
  <si>
    <t>Asian J Trop Med Public Health 36: 673-677</t>
  </si>
  <si>
    <t>https://pubmed.ncbi.nlm.nih.gov/16124436/</t>
  </si>
  <si>
    <t>Olowe et al., 2007</t>
  </si>
  <si>
    <t>Multiple drug resistant Pattern of Salmonella Typhimurium infections In Osogbo, South Western Nigeria.</t>
  </si>
  <si>
    <t>J Am Sci 3: 1-5</t>
  </si>
  <si>
    <t>http://www.sciencepub.net/american/0304/07_0307_Olowe_multiple_am0304.pdf</t>
  </si>
  <si>
    <t>Oyo</t>
  </si>
  <si>
    <t>Fashae et al., 2010</t>
  </si>
  <si>
    <t>Antimicrobial susceptibility and serovars of Salmonella from chickens and humans in Ibadan, Nigeria</t>
  </si>
  <si>
    <t xml:space="preserve"> J Infect Dev Ctries 4</t>
  </si>
  <si>
    <t>https://pubmed.ncbi.nlm.nih.gov/20818100/</t>
  </si>
  <si>
    <t>2008-2009</t>
  </si>
  <si>
    <t>Makanjuola et al., 2012</t>
  </si>
  <si>
    <t>Quinolone and Multidrug Resistant Salmonella Typhi in Ibadan, Nigeria</t>
  </si>
  <si>
    <t>Inter J Trop Med 7: 103-107</t>
  </si>
  <si>
    <t>https://www.medwelljournals.com/abstract/?doi=ijtmed.2012.103.107</t>
  </si>
  <si>
    <t>Zige et al., 2015</t>
  </si>
  <si>
    <t>Genomics of an emerging clone of Salmonella serovar Typhimurium ST313</t>
  </si>
  <si>
    <t>J Infect Dev Ctries 7 Suppl10: 696-706</t>
  </si>
  <si>
    <t>https://pubmed.ncbi.nlm.nih.gov/24129621/</t>
  </si>
  <si>
    <t>Ogunleye ett al., 2005</t>
  </si>
  <si>
    <t>Childhood Septicaemia Due to Salmonella species in Ibadan, Nigeria</t>
  </si>
  <si>
    <t>Afr J Biomed Res 8: 131 -134</t>
  </si>
  <si>
    <t>2009-2011</t>
  </si>
  <si>
    <t>Ekiti</t>
  </si>
  <si>
    <t>Ajibade, 2013</t>
  </si>
  <si>
    <t>Prevalence of Resistance among Salmonella Typhi Isolates in Ekiti- State, Southwestern Nigeria 2009-2011</t>
  </si>
  <si>
    <t>Glob J Med Res 13: 1-5</t>
  </si>
  <si>
    <t>https://globaljournals.org/GJMR_Volume13/2-Prevalence-of-Resistance-among-Salmonella.pdf</t>
  </si>
  <si>
    <t>David et al., 2015</t>
  </si>
  <si>
    <t>Prevalence and carriage status of Salmonella typhi among students of Ekiti State</t>
  </si>
  <si>
    <t>Inter J Biosci 6: 1-8</t>
  </si>
  <si>
    <t>https://innspub.net/prevalence-and-carriage-status-of-salmonella-typhi-among-students-of-ekiti-state-university-ado-ekiti-nigeria/</t>
  </si>
  <si>
    <t>Babalola et al., 2016</t>
  </si>
  <si>
    <t xml:space="preserve">Antibiotics Susceptibility Profile of Extended Spectrum Beta Lactamase Producing Gram Negative Bacteria from Widal Positive Patients in Ekiti State University Teaching Hospital. </t>
  </si>
  <si>
    <t>Br Microbiol Res J 12: 1-9</t>
  </si>
  <si>
    <t>https://www.semanticscholar.org/paper/Antibiotics-Susceptibility-Profile-of-Extended-Beta-Babalola-Oluyege/17931cda013bfe05780430488f563e3b14f9ba7a</t>
  </si>
  <si>
    <t>Ekesiobi et al., 2008</t>
  </si>
  <si>
    <t>Co-Infection of Malaria and Typhoid Fever in A Tropical Community</t>
  </si>
  <si>
    <t>ARI 5: 888 –891</t>
  </si>
  <si>
    <t>file:///C:/Users/HP/Downloads/48754-Article%20Text-63974-1-10-20091208.pdf</t>
  </si>
  <si>
    <t>2015-2016</t>
  </si>
  <si>
    <t>Olugbue et al., 2018</t>
  </si>
  <si>
    <t>Antimicrobial Susceptibility Profiles of Salmonella enterica Serovar Typhi Isolates from Patients Attending Health Care Facilities Ebonyi State, Nigeria</t>
  </si>
  <si>
    <t>J Adv Microbiol 9: 1-8</t>
  </si>
  <si>
    <t>https://journaljamb.com/index.php/JAMB/article/view/75</t>
  </si>
  <si>
    <t>Enwere and Osuagwuh, 2018</t>
  </si>
  <si>
    <t>Susceptibility of Salmonella Species Isolated from Patients’ Stool to Commonly Used</t>
  </si>
  <si>
    <t>ejpmr 5 Suppl 7: 73-76</t>
  </si>
  <si>
    <t>https://www.ncbi.nlm.nih.gov/pmc/articles/PMC6016337/</t>
  </si>
  <si>
    <t>Kalu et al., 2008</t>
  </si>
  <si>
    <t>Pattern of multi-drug resistant Salmonella enterica serovar Typhi isolates in Nigeria</t>
  </si>
  <si>
    <t>Afr J Biotech 7 Suppl 21: 3817-3820</t>
  </si>
  <si>
    <t>https://www.ajol.info/index.php/ajb/article/view/59446</t>
  </si>
  <si>
    <t>Nwuzo et al., 2009</t>
  </si>
  <si>
    <t xml:space="preserve">Parasitological bacteriological, and cultural determination of prevalence of malaria parasite (Plasmodium falciparum) and typhoid fever co-infection in Abakaliki, Ebonyi State. </t>
  </si>
  <si>
    <t>Sci Res Essays 4 Suppl10: 966-971</t>
  </si>
  <si>
    <t>https://academicjournals.org/journal/SRE/article-full-text-pdf/313905C17449</t>
  </si>
  <si>
    <t>2012-2013</t>
  </si>
  <si>
    <t>Bayelsa</t>
  </si>
  <si>
    <t>A Community Based Screening of Asymptomatic Typhoid Carriers in Wilberforce Island, Bayelsa State, Nigeria</t>
  </si>
  <si>
    <t>IJHSR 3 Suppl 12: 119-126</t>
  </si>
  <si>
    <t>https://www.ijhsr.org/IJHSR_Vol.3_Issue.12_Dec2013/17.pdf</t>
  </si>
  <si>
    <t>Orok et al., 2016</t>
  </si>
  <si>
    <t>Prevalence of Malaria and Typhoid Fever Co-infection among Febrile Patients Attending College of Health Technology Medical Centre in Calabar</t>
  </si>
  <si>
    <t>Int J Curr Microbiol App Sci 5: 825-835</t>
  </si>
  <si>
    <t>https://www.ijcmas.com/abstractview.php?ID=387&amp;vol=5-4-2016&amp;SNo=95</t>
  </si>
  <si>
    <t>Ehwarieme, 2011</t>
  </si>
  <si>
    <t xml:space="preserve">Multidrug Resistant Salmonellae Isolated from Blood Culture Samples of Suspected Typhoid Patients in Warri, Nigeria. </t>
  </si>
  <si>
    <t>Afr J Cln Exper Microbiol 12: 58-61</t>
  </si>
  <si>
    <t>https://www.ajol.info/index.php/ajcem/article/view/64317</t>
  </si>
  <si>
    <t>Enabulele and Awunor, 2016</t>
  </si>
  <si>
    <t>Typhoid fever in a Tertiary Hospital in Nigeria: Another look at the Widal agglutination</t>
  </si>
  <si>
    <t>Med J 57: 145–149</t>
  </si>
  <si>
    <t>https://www.ncbi.nlm.nih.gov/pmc/articles/PMC4924394/</t>
  </si>
  <si>
    <t>Itah and Uweh, 2005</t>
  </si>
  <si>
    <t>Owowo et al., 2019</t>
  </si>
  <si>
    <t>Occurrence of Typhoidal and Non-Typhoidal Salmonellae among Poultry Workers in the Southern, Nigeria</t>
  </si>
  <si>
    <r>
      <rPr>
        <sz val="11"/>
        <color rgb="FF232323"/>
        <rFont val="Verdana"/>
        <family val="2"/>
      </rPr>
      <t>Open Journal of Medical Microbiology, </t>
    </r>
    <r>
      <rPr>
        <b/>
        <sz val="11"/>
        <color rgb="FF232323"/>
        <rFont val="Verdana"/>
        <family val="2"/>
      </rPr>
      <t>9</t>
    </r>
    <r>
      <rPr>
        <sz val="11"/>
        <color rgb="FF232323"/>
        <rFont val="Verdana"/>
        <family val="2"/>
      </rPr>
      <t>, 201-214</t>
    </r>
  </si>
  <si>
    <t>https://www.scirp.org/journal/paperinformation.aspx?paperid=96962</t>
  </si>
  <si>
    <t>Ibrahim et al., 2019</t>
  </si>
  <si>
    <t>Antimicrobial Resistance Profile of Salmonella Typhimurium Isolated from Commercial Poultry and Poultry Farm Handlers in Nasarawa State, Nigeria</t>
  </si>
  <si>
    <t>Microbiol Res. J</t>
  </si>
  <si>
    <t>https://www.semanticscholar.org/paper/Antimicrobial-Resistance-Profile-of-Salmonella-from-Ibrahim-Ngwai/47ec2e4d06486a4f6892bf2c734498456ddd6a12</t>
  </si>
  <si>
    <t>2008-2015</t>
  </si>
  <si>
    <t>NA</t>
  </si>
  <si>
    <t>Akinyemi et al., 2021</t>
  </si>
  <si>
    <t>A systemic review of literatures on human Salmonella enterica serovars in Nigeria (1999-2018)</t>
  </si>
  <si>
    <t>J Infect Dev Ctries 2021; 15(9):1222-1235. doi:10.3855/jidc.12186</t>
  </si>
  <si>
    <t>2014-2015</t>
  </si>
  <si>
    <t>J Infect Dev Ctries 2021; 15(9):1222-1235. doi:10.3855/jidc.12198</t>
  </si>
  <si>
    <t>J Infect Dev Ctries 2021; 15(9):1222-1235. doi:10.3855/jidc.12203</t>
  </si>
  <si>
    <t>J Infect Dev Ctries 2021; 15(9):1222-1235. doi:10.3855/jidc.12206</t>
  </si>
  <si>
    <t>J Infect Dev Ctries 2021; 15(9):1222-1235. doi:10.3855/jidc.12207</t>
  </si>
  <si>
    <t>1997-2002</t>
  </si>
  <si>
    <t>J Infect Dev Ctries 2021; 15(9):1222-1235. doi:10.3855/jidc.12208</t>
  </si>
  <si>
    <t>J Infect Dev Ctries 2021; 15(9):1222-1235. doi:10.3855/jidc.12209</t>
  </si>
  <si>
    <t>J Infect Dev Ctries 2021; 15(9):1222-1235. doi:10.3855/jidc.12210</t>
  </si>
  <si>
    <t>J Infect Dev Ctries 2021; 15(9):1222-1235. doi:10.3855/jidc.12211</t>
  </si>
  <si>
    <t>J Infect Dev Ctries 2021; 15(9):1222-1235. doi:10.3855/jidc.12212</t>
  </si>
  <si>
    <t>J Infect Dev Ctries 2021; 15(9):1222-1235. doi:10.3855/jidc.12214</t>
  </si>
  <si>
    <t>J Infect Dev Ctries 2021; 15(9):1222-1235. doi:10.3855/jidc.12216</t>
  </si>
  <si>
    <t>1993-1995</t>
  </si>
  <si>
    <t>J Infect Dev Ctries 2021; 15(9):1222-1235. doi:10.3855/jidc.12218</t>
  </si>
  <si>
    <t>1994-1995</t>
  </si>
  <si>
    <t>osun</t>
  </si>
  <si>
    <t>J Infect Dev Ctries 2021; 15(9):1222-1235. doi:10.3855/jidc.12221</t>
  </si>
  <si>
    <t>J Infect Dev Ctries 2021; 15(9):1222-1235. doi:10.3855/jidc.12222</t>
  </si>
  <si>
    <t>ekiti</t>
  </si>
  <si>
    <t>J Infect Dev Ctries 2021; 15(9):1222-1235. doi:10.3855/jidc.12227</t>
  </si>
  <si>
    <t>J Infect Dev Ctries 2021; 15(9):1222-1235. doi:10.3855/jidc.12229</t>
  </si>
  <si>
    <t>J Infect Dev Ctries 2021; 15(9):1222-1235. doi:10.3855/jidc.12231</t>
  </si>
  <si>
    <t>J Infect Dev Ctries 2021; 15(9):1222-1235. doi:10.3855/jidc.12234</t>
  </si>
  <si>
    <t>J Infect Dev Ctries 2021; 15(9):1222-1235. doi:10.3855/jidc.12235</t>
  </si>
  <si>
    <t>J Infect Dev Ctries 2021; 15(9):1222-1235. doi:10.3855/jidc.12239</t>
  </si>
  <si>
    <t>Akwa Ibom</t>
  </si>
  <si>
    <t>J Infect Dev Ctries 2021; 15(9):1222-1235. doi:10.3855/jidc.12240</t>
  </si>
  <si>
    <t>Uwanibe et al., 2023</t>
  </si>
  <si>
    <t>The Prevalence of Undiagnosed Salmonella enterica Serovar Typhi in Healthy School-Aged Children in Osun State, Nigeria</t>
  </si>
  <si>
    <t>Pathogens 2023, 12(4), 594; https://doi.org/10.3390/pathogens12040594</t>
  </si>
  <si>
    <t>Total</t>
  </si>
  <si>
    <t>No.</t>
  </si>
  <si>
    <t>Outcome</t>
  </si>
  <si>
    <t>CI lower</t>
  </si>
  <si>
    <t>CI upper</t>
  </si>
  <si>
    <t>Rate</t>
  </si>
  <si>
    <r>
      <rPr>
        <sz val="10"/>
        <color rgb="FF000000"/>
        <rFont val="Calibri"/>
        <family val="2"/>
        <scheme val="minor"/>
      </rPr>
      <t>Kaduna</t>
    </r>
    <r>
      <rPr>
        <sz val="10"/>
        <color rgb="FF3E3E3E"/>
        <rFont val="Calibri"/>
        <family val="2"/>
        <scheme val="minor"/>
      </rPr>
      <t xml:space="preserve"> </t>
    </r>
  </si>
  <si>
    <t>Regional prev</t>
  </si>
  <si>
    <t>Indigenous</t>
  </si>
  <si>
    <t>Exotic</t>
  </si>
  <si>
    <t>Estimated total</t>
  </si>
  <si>
    <t>South East</t>
  </si>
  <si>
    <t>South South</t>
  </si>
  <si>
    <t>South West</t>
  </si>
  <si>
    <t>North Central + Abuja</t>
  </si>
  <si>
    <t>North East</t>
  </si>
  <si>
    <t>North West</t>
  </si>
  <si>
    <t>Population (Number)</t>
  </si>
  <si>
    <t>TOTAL (2020 Estimation)</t>
  </si>
  <si>
    <r>
      <rPr>
        <sz val="8"/>
        <color rgb="FF000000"/>
        <rFont val="Calisto MT"/>
        <family val="1"/>
      </rPr>
      <t>Kaduna</t>
    </r>
    <r>
      <rPr>
        <sz val="8"/>
        <color rgb="FF3E3E3E"/>
        <rFont val="Calisto MT"/>
        <family val="1"/>
      </rPr>
      <t xml:space="preserve"> </t>
    </r>
  </si>
  <si>
    <t>Summary</t>
  </si>
  <si>
    <r>
      <rPr>
        <sz val="10"/>
        <color rgb="FF000000"/>
        <rFont val="Calibri"/>
        <family val="2"/>
      </rPr>
      <t>Kaduna</t>
    </r>
    <r>
      <rPr>
        <sz val="10"/>
        <color rgb="FF3E3E3E"/>
        <rFont val="Calibri"/>
        <family val="2"/>
      </rPr>
      <t xml:space="preserve"> </t>
    </r>
  </si>
  <si>
    <t>Central Tendency</t>
  </si>
  <si>
    <t>Graph:</t>
  </si>
  <si>
    <t xml:space="preserve">Kaduna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</si>
</sst>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6" formatCode="_(* #,##0.00_);_(* \(#,##0.00\);_(* &quot;-&quot;??_);_(@_)"/>
    <numFmt numFmtId="167" formatCode="0.000"/>
    <numFmt numFmtId="168" formatCode="_(* #,##0_);_(* \(#,##0\);_(* &quot;-&quot;??_);_(@_)"/>
    <numFmt numFmtId="169" formatCode="0.0"/>
    <numFmt numFmtId="170" formatCode="_ * #,##0_ ;_ * \-#,##0_ ;_ * &quot;-&quot;??_ ;_ @_ "/>
    <numFmt numFmtId="171" formatCode="#,##0.0"/>
  </numFmts>
  <fonts count="44">
    <font>
      <sz val="11"/>
      <color theme="1"/>
      <name val="Calibri"/>
      <charset val="134"/>
      <scheme val="minor"/>
    </font>
    <font>
      <sz val="12"/>
      <color theme="1"/>
      <name val="Calibri"/>
      <family val="2"/>
      <scheme val="minor"/>
    </font>
    <font>
      <sz val="10"/>
      <color theme="1"/>
      <name val="Calibri"/>
      <family val="2"/>
      <scheme val="minor"/>
    </font>
    <font>
      <sz val="10"/>
      <color rgb="FF3E3E3E"/>
      <name val="Calibri"/>
      <family val="2"/>
    </font>
    <font>
      <sz val="10"/>
      <color rgb="FF000000"/>
      <name val="Calibri"/>
      <family val="2"/>
      <scheme val="minor"/>
    </font>
    <font>
      <sz val="10"/>
      <color rgb="FF000000"/>
      <name val="Calibri"/>
      <family val="2"/>
    </font>
    <font>
      <sz val="10"/>
      <color rgb="FF000000"/>
      <name val="Calibri"/>
      <family val="2"/>
      <scheme val="minor"/>
    </font>
    <font>
      <sz val="10"/>
      <color rgb="FF3E3E3E"/>
      <name val="Calibri"/>
      <family val="2"/>
      <scheme val="minor"/>
    </font>
    <font>
      <sz val="10"/>
      <color theme="1"/>
      <name val="Calibri"/>
      <family val="2"/>
      <scheme val="minor"/>
    </font>
    <font>
      <b/>
      <sz val="10"/>
      <color rgb="FF000000"/>
      <name val="Calibri"/>
      <family val="2"/>
      <scheme val="minor"/>
    </font>
    <font>
      <b/>
      <sz val="8"/>
      <color rgb="FF000000"/>
      <name val="Calisto MT"/>
      <family val="1"/>
    </font>
    <font>
      <sz val="10"/>
      <color rgb="FF3E3E3E"/>
      <name val="Calibri"/>
      <family val="2"/>
    </font>
    <font>
      <sz val="8"/>
      <color rgb="FF3E3E3E"/>
      <name val="Calisto MT"/>
      <family val="1"/>
    </font>
    <font>
      <sz val="8"/>
      <color rgb="FF000000"/>
      <name val="Calisto MT"/>
      <family val="1"/>
    </font>
    <font>
      <sz val="8"/>
      <color rgb="FF000000"/>
      <name val="Calibri"/>
      <family val="2"/>
      <scheme val="minor"/>
    </font>
    <font>
      <sz val="8"/>
      <color theme="1"/>
      <name val="Calibri"/>
      <family val="2"/>
      <scheme val="minor"/>
    </font>
    <font>
      <sz val="10"/>
      <color rgb="FF000000"/>
      <name val="Calibri"/>
      <family val="2"/>
    </font>
    <font>
      <sz val="12"/>
      <color theme="1"/>
      <name val="Calibri"/>
      <family val="2"/>
      <scheme val="minor"/>
    </font>
    <font>
      <b/>
      <sz val="12"/>
      <color theme="1"/>
      <name val="Times New Roman"/>
      <family val="1"/>
    </font>
    <font>
      <sz val="12"/>
      <color rgb="FF231F20"/>
      <name val="Times New Roman"/>
      <family val="1"/>
    </font>
    <font>
      <sz val="12"/>
      <color theme="1"/>
      <name val="Times New Roman"/>
      <family val="1"/>
    </font>
    <font>
      <sz val="12"/>
      <color rgb="FF232323"/>
      <name val="New Times Roman"/>
      <charset val="134"/>
    </font>
    <font>
      <sz val="11"/>
      <color rgb="FF232323"/>
      <name val="Verdana"/>
      <family val="2"/>
    </font>
    <font>
      <sz val="11"/>
      <color rgb="FF2E3743"/>
      <name val="Georgia"/>
      <family val="1"/>
    </font>
    <font>
      <b/>
      <sz val="11"/>
      <color theme="1"/>
      <name val="Calibri"/>
      <family val="2"/>
      <scheme val="minor"/>
    </font>
    <font>
      <sz val="8"/>
      <color theme="1"/>
      <name val="Calibri"/>
      <family val="2"/>
      <scheme val="minor"/>
    </font>
    <font>
      <sz val="11"/>
      <color theme="1"/>
      <name val="Calibri"/>
      <family val="2"/>
      <scheme val="minor"/>
    </font>
    <font>
      <sz val="11"/>
      <color rgb="FF3E3E3E"/>
      <name val="Calibri"/>
      <family val="2"/>
    </font>
    <font>
      <sz val="11"/>
      <color rgb="FF000000"/>
      <name val="Calibri"/>
      <family val="2"/>
      <scheme val="minor"/>
    </font>
    <font>
      <sz val="11"/>
      <color rgb="FF000000"/>
      <name val="Calibri"/>
      <family val="2"/>
    </font>
    <font>
      <b/>
      <sz val="11"/>
      <color theme="1"/>
      <name val="Calibri"/>
      <family val="2"/>
      <scheme val="minor"/>
    </font>
    <font>
      <sz val="11"/>
      <color theme="1"/>
      <name val="Calibri"/>
      <family val="2"/>
    </font>
    <font>
      <b/>
      <sz val="10"/>
      <color rgb="FF000000"/>
      <name val="Calibri"/>
      <family val="2"/>
    </font>
    <font>
      <sz val="11"/>
      <color rgb="FF000000"/>
      <name val="Calibri"/>
      <family val="2"/>
    </font>
    <font>
      <b/>
      <sz val="11"/>
      <color rgb="FF000000"/>
      <name val="Calibri"/>
      <family val="2"/>
    </font>
    <font>
      <b/>
      <sz val="11"/>
      <color theme="1"/>
      <name val="Calibri"/>
      <family val="2"/>
    </font>
    <font>
      <b/>
      <sz val="12"/>
      <color theme="1"/>
      <name val="Calibri"/>
      <family val="2"/>
    </font>
    <font>
      <vertAlign val="subscript"/>
      <sz val="11"/>
      <color theme="1"/>
      <name val="Calibri"/>
      <family val="2"/>
      <scheme val="minor"/>
    </font>
    <font>
      <b/>
      <sz val="8"/>
      <color theme="1"/>
      <name val="Calibri"/>
      <family val="2"/>
      <scheme val="minor"/>
    </font>
    <font>
      <vertAlign val="superscript"/>
      <sz val="11"/>
      <color theme="1"/>
      <name val="Calibri"/>
      <family val="2"/>
      <scheme val="minor"/>
    </font>
    <font>
      <i/>
      <sz val="12"/>
      <color theme="1"/>
      <name val="Calibri"/>
      <family val="2"/>
      <scheme val="minor"/>
    </font>
    <font>
      <b/>
      <sz val="11"/>
      <color rgb="FF232323"/>
      <name val="Verdana"/>
      <family val="2"/>
    </font>
    <font>
      <sz val="9"/>
      <name val="Tahoma"/>
      <family val="2"/>
    </font>
    <font>
      <sz val="11"/>
      <color theme="1"/>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rgb="FF04FC04"/>
        <bgColor indexed="64"/>
      </patternFill>
    </fill>
    <fill>
      <patternFill patternType="solid">
        <fgColor rgb="FFFFFF00"/>
        <bgColor indexed="64"/>
      </patternFill>
    </fill>
    <fill>
      <patternFill patternType="solid">
        <fgColor theme="0"/>
        <bgColor indexed="64"/>
      </patternFill>
    </fill>
    <fill>
      <patternFill patternType="solid">
        <fgColor rgb="FFD9D9D9"/>
        <bgColor indexed="64"/>
      </patternFill>
    </fill>
    <fill>
      <patternFill patternType="solid">
        <fgColor theme="0" tint="-0.14996795556505021"/>
        <bgColor indexed="64"/>
      </patternFill>
    </fill>
    <fill>
      <patternFill patternType="solid">
        <fgColor theme="2" tint="-0.499984740745262"/>
        <bgColor indexed="64"/>
      </patternFill>
    </fill>
    <fill>
      <patternFill patternType="solid">
        <fgColor rgb="FFFFC000"/>
        <bgColor indexed="64"/>
      </patternFill>
    </fill>
    <fill>
      <patternFill patternType="solid">
        <fgColor rgb="FF92D050"/>
        <bgColor indexed="64"/>
      </patternFill>
    </fill>
    <fill>
      <patternFill patternType="solid">
        <fgColor theme="4" tint="0.39994506668294322"/>
        <bgColor indexed="64"/>
      </patternFill>
    </fill>
    <fill>
      <patternFill patternType="solid">
        <fgColor rgb="FF00B0F0"/>
        <bgColor indexed="64"/>
      </patternFill>
    </fill>
    <fill>
      <patternFill patternType="solid">
        <fgColor theme="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0000"/>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bottom style="medium">
        <color rgb="FF000000"/>
      </bottom>
      <diagonal/>
    </border>
    <border>
      <left/>
      <right style="medium">
        <color auto="1"/>
      </right>
      <top/>
      <bottom/>
      <diagonal/>
    </border>
    <border>
      <left style="medium">
        <color auto="1"/>
      </left>
      <right style="thin">
        <color auto="1"/>
      </right>
      <top style="thin">
        <color auto="1"/>
      </top>
      <bottom style="thin">
        <color auto="1"/>
      </bottom>
      <diagonal/>
    </border>
    <border>
      <left/>
      <right style="medium">
        <color auto="1"/>
      </right>
      <top/>
      <bottom style="medium">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thin">
        <color auto="1"/>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2">
    <xf numFmtId="0" fontId="0" fillId="0" borderId="0"/>
    <xf numFmtId="166" fontId="43" fillId="0" borderId="0" applyFont="0" applyFill="0" applyBorder="0" applyAlignment="0" applyProtection="0"/>
  </cellStyleXfs>
  <cellXfs count="208">
    <xf numFmtId="0" fontId="0" fillId="0" borderId="0" xfId="0"/>
    <xf numFmtId="0" fontId="2" fillId="0" borderId="0" xfId="0" applyFont="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xf numFmtId="0" fontId="3" fillId="4" borderId="1" xfId="0" applyFont="1" applyFill="1" applyBorder="1" applyAlignment="1">
      <alignment vertical="center"/>
    </xf>
    <xf numFmtId="167" fontId="2" fillId="0" borderId="1" xfId="0" applyNumberFormat="1" applyFont="1" applyBorder="1"/>
    <xf numFmtId="167" fontId="4" fillId="0" borderId="1" xfId="0" applyNumberFormat="1" applyFont="1" applyBorder="1" applyAlignment="1">
      <alignment horizontal="left" indent="2"/>
    </xf>
    <xf numFmtId="0" fontId="5" fillId="4" borderId="1" xfId="0" applyFont="1" applyFill="1" applyBorder="1" applyAlignment="1">
      <alignment vertical="center"/>
    </xf>
    <xf numFmtId="167" fontId="2" fillId="5" borderId="1" xfId="0" applyNumberFormat="1" applyFont="1" applyFill="1" applyBorder="1"/>
    <xf numFmtId="0" fontId="2" fillId="6" borderId="0" xfId="0" applyFont="1" applyFill="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0" fillId="5" borderId="1" xfId="0" applyFill="1" applyBorder="1"/>
    <xf numFmtId="0" fontId="6" fillId="7" borderId="7" xfId="0" applyFont="1" applyFill="1" applyBorder="1" applyAlignment="1">
      <alignment vertical="center" wrapText="1"/>
    </xf>
    <xf numFmtId="0" fontId="6" fillId="7" borderId="8" xfId="0" applyFont="1" applyFill="1" applyBorder="1" applyAlignment="1">
      <alignment horizontal="center" vertical="center" wrapText="1"/>
    </xf>
    <xf numFmtId="0" fontId="7" fillId="0" borderId="9" xfId="0" applyFont="1" applyBorder="1" applyAlignment="1">
      <alignment vertical="center"/>
    </xf>
    <xf numFmtId="0" fontId="6" fillId="0" borderId="10" xfId="0" applyFont="1" applyBorder="1" applyAlignment="1">
      <alignment horizontal="right" vertical="center" wrapText="1"/>
    </xf>
    <xf numFmtId="0" fontId="6" fillId="0" borderId="10" xfId="0" applyFont="1" applyBorder="1" applyAlignment="1">
      <alignment horizontal="right" vertical="center"/>
    </xf>
    <xf numFmtId="0" fontId="7" fillId="5" borderId="1" xfId="0" applyFont="1" applyFill="1" applyBorder="1" applyAlignment="1">
      <alignment vertical="center"/>
    </xf>
    <xf numFmtId="0" fontId="8" fillId="0" borderId="0" xfId="0" applyFont="1"/>
    <xf numFmtId="168" fontId="8" fillId="0" borderId="0" xfId="1" applyNumberFormat="1" applyFont="1"/>
    <xf numFmtId="0" fontId="9" fillId="0" borderId="9" xfId="0" applyFont="1" applyBorder="1" applyAlignment="1">
      <alignment vertical="center"/>
    </xf>
    <xf numFmtId="0" fontId="9" fillId="0" borderId="10" xfId="0" applyFont="1" applyBorder="1" applyAlignment="1">
      <alignment vertical="center" wrapText="1"/>
    </xf>
    <xf numFmtId="0" fontId="9" fillId="0" borderId="10" xfId="0" applyFont="1" applyBorder="1" applyAlignment="1">
      <alignment vertical="center"/>
    </xf>
    <xf numFmtId="0" fontId="9" fillId="0" borderId="10" xfId="0" applyFont="1" applyBorder="1" applyAlignment="1">
      <alignment horizontal="right" vertical="center"/>
    </xf>
    <xf numFmtId="0" fontId="6" fillId="0" borderId="10" xfId="0" applyFont="1" applyBorder="1" applyAlignment="1">
      <alignment horizontal="left" vertical="center" indent="2"/>
    </xf>
    <xf numFmtId="0" fontId="10" fillId="0" borderId="14" xfId="0" applyFont="1" applyBorder="1" applyAlignment="1">
      <alignment horizontal="center" vertical="center"/>
    </xf>
    <xf numFmtId="0" fontId="10" fillId="0" borderId="16" xfId="0" applyFont="1" applyBorder="1" applyAlignment="1">
      <alignment vertical="center"/>
    </xf>
    <xf numFmtId="0" fontId="10" fillId="0" borderId="18" xfId="0" applyFont="1" applyBorder="1" applyAlignment="1">
      <alignment vertical="center" wrapText="1"/>
    </xf>
    <xf numFmtId="0" fontId="11" fillId="5" borderId="19" xfId="0" applyFont="1" applyFill="1" applyBorder="1" applyAlignment="1">
      <alignment vertical="center"/>
    </xf>
    <xf numFmtId="0" fontId="12" fillId="5" borderId="9" xfId="0" applyFont="1" applyFill="1" applyBorder="1" applyAlignment="1">
      <alignment vertical="center"/>
    </xf>
    <xf numFmtId="168" fontId="13" fillId="0" borderId="10" xfId="1" applyNumberFormat="1" applyFont="1" applyBorder="1" applyAlignment="1">
      <alignment horizontal="right" vertical="center"/>
    </xf>
    <xf numFmtId="3" fontId="14" fillId="5" borderId="10" xfId="0" applyNumberFormat="1" applyFont="1" applyFill="1" applyBorder="1" applyAlignment="1">
      <alignment horizontal="right" wrapText="1"/>
    </xf>
    <xf numFmtId="0" fontId="11" fillId="8" borderId="19" xfId="0" applyFont="1" applyFill="1" applyBorder="1" applyAlignment="1">
      <alignment vertical="center"/>
    </xf>
    <xf numFmtId="0" fontId="12" fillId="8" borderId="9" xfId="0" applyFont="1" applyFill="1" applyBorder="1" applyAlignment="1">
      <alignment vertical="center"/>
    </xf>
    <xf numFmtId="168" fontId="15" fillId="0" borderId="10" xfId="1" applyNumberFormat="1" applyFont="1" applyBorder="1" applyAlignment="1">
      <alignment vertical="center"/>
    </xf>
    <xf numFmtId="168" fontId="15" fillId="0" borderId="20" xfId="1" applyNumberFormat="1" applyFont="1" applyBorder="1" applyAlignment="1">
      <alignment vertical="center" wrapText="1"/>
    </xf>
    <xf numFmtId="168" fontId="15" fillId="0" borderId="0" xfId="0" applyNumberFormat="1" applyFont="1"/>
    <xf numFmtId="0" fontId="11" fillId="9" borderId="19" xfId="0" applyFont="1" applyFill="1" applyBorder="1" applyAlignment="1">
      <alignment vertical="center"/>
    </xf>
    <xf numFmtId="0" fontId="16" fillId="9" borderId="19" xfId="0" applyFont="1" applyFill="1" applyBorder="1" applyAlignment="1">
      <alignment vertical="center"/>
    </xf>
    <xf numFmtId="0" fontId="15" fillId="0" borderId="0" xfId="0" applyFont="1"/>
    <xf numFmtId="0" fontId="11" fillId="10" borderId="19" xfId="0" applyFont="1" applyFill="1" applyBorder="1" applyAlignment="1">
      <alignment vertical="center"/>
    </xf>
    <xf numFmtId="0" fontId="12" fillId="10" borderId="9" xfId="0" applyFont="1" applyFill="1" applyBorder="1" applyAlignment="1">
      <alignment vertical="center"/>
    </xf>
    <xf numFmtId="0" fontId="11" fillId="11" borderId="19" xfId="0" applyFont="1" applyFill="1" applyBorder="1" applyAlignment="1">
      <alignment vertical="center"/>
    </xf>
    <xf numFmtId="0" fontId="15" fillId="5" borderId="10" xfId="0" applyFont="1" applyFill="1" applyBorder="1" applyAlignment="1">
      <alignment vertical="center"/>
    </xf>
    <xf numFmtId="0" fontId="12" fillId="11" borderId="9" xfId="0" applyFont="1" applyFill="1" applyBorder="1" applyAlignment="1">
      <alignment vertical="center"/>
    </xf>
    <xf numFmtId="0" fontId="11" fillId="12" borderId="19" xfId="0" applyFont="1" applyFill="1" applyBorder="1" applyAlignment="1">
      <alignment vertical="center"/>
    </xf>
    <xf numFmtId="0" fontId="12" fillId="12" borderId="9" xfId="0" applyFont="1" applyFill="1" applyBorder="1" applyAlignment="1">
      <alignment vertical="center"/>
    </xf>
    <xf numFmtId="0" fontId="7" fillId="0" borderId="15" xfId="0" applyFont="1" applyBorder="1" applyAlignment="1">
      <alignment vertical="center"/>
    </xf>
    <xf numFmtId="0" fontId="6" fillId="0" borderId="18" xfId="0" applyFont="1" applyBorder="1" applyAlignment="1">
      <alignment horizontal="right" vertical="center" wrapText="1"/>
    </xf>
    <xf numFmtId="0" fontId="6" fillId="0" borderId="18" xfId="0" applyFont="1" applyBorder="1" applyAlignment="1">
      <alignment horizontal="right" vertical="center"/>
    </xf>
    <xf numFmtId="0" fontId="12" fillId="9" borderId="9" xfId="0" applyFont="1" applyFill="1" applyBorder="1" applyAlignment="1">
      <alignment vertical="center"/>
    </xf>
    <xf numFmtId="0" fontId="13" fillId="9" borderId="9" xfId="0" applyFont="1" applyFill="1" applyBorder="1" applyAlignment="1">
      <alignment vertical="center"/>
    </xf>
    <xf numFmtId="0" fontId="6" fillId="0" borderId="18" xfId="0" applyFont="1" applyBorder="1" applyAlignment="1">
      <alignment horizontal="left" vertical="center" indent="2"/>
    </xf>
    <xf numFmtId="0" fontId="6" fillId="0" borderId="9" xfId="0" applyFont="1" applyBorder="1" applyAlignment="1">
      <alignment vertical="center"/>
    </xf>
    <xf numFmtId="0" fontId="17" fillId="0" borderId="0" xfId="0" applyFont="1"/>
    <xf numFmtId="0" fontId="18" fillId="13" borderId="21" xfId="0" applyFont="1" applyFill="1" applyBorder="1" applyAlignment="1">
      <alignment horizontal="center" vertical="center" wrapText="1"/>
    </xf>
    <xf numFmtId="0" fontId="18" fillId="13" borderId="22"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7" fillId="0" borderId="1" xfId="0" applyFont="1" applyBorder="1" applyAlignment="1">
      <alignment horizontal="center" vertical="center"/>
    </xf>
    <xf numFmtId="0" fontId="17" fillId="11" borderId="1" xfId="0" applyFont="1" applyFill="1" applyBorder="1" applyAlignment="1">
      <alignment horizontal="center" vertical="center"/>
    </xf>
    <xf numFmtId="0" fontId="17" fillId="0" borderId="1" xfId="0" applyFont="1" applyBorder="1" applyAlignment="1">
      <alignment horizontal="center"/>
    </xf>
    <xf numFmtId="169" fontId="17" fillId="0" borderId="1" xfId="0" applyNumberFormat="1" applyFont="1" applyBorder="1" applyAlignment="1">
      <alignment horizontal="center" vertical="center"/>
    </xf>
    <xf numFmtId="0" fontId="18" fillId="13" borderId="7" xfId="0" applyFont="1" applyFill="1" applyBorder="1" applyAlignment="1">
      <alignment horizontal="center" vertical="center" wrapText="1"/>
    </xf>
    <xf numFmtId="0" fontId="17" fillId="13" borderId="0" xfId="0" applyFont="1" applyFill="1"/>
    <xf numFmtId="0" fontId="17" fillId="0" borderId="24" xfId="0" applyFont="1" applyBorder="1"/>
    <xf numFmtId="0" fontId="17" fillId="0" borderId="1" xfId="0" applyFont="1" applyBorder="1"/>
    <xf numFmtId="0" fontId="19" fillId="0" borderId="0" xfId="0" applyFont="1" applyAlignment="1">
      <alignment horizontal="justify" vertical="center"/>
    </xf>
    <xf numFmtId="0" fontId="20" fillId="0" borderId="0" xfId="0" applyFont="1" applyAlignment="1">
      <alignment vertical="center" wrapText="1"/>
    </xf>
    <xf numFmtId="0" fontId="20" fillId="0" borderId="0" xfId="0" applyFont="1"/>
    <xf numFmtId="0" fontId="20" fillId="0" borderId="0" xfId="0" applyFont="1" applyAlignment="1">
      <alignment vertical="center"/>
    </xf>
    <xf numFmtId="0" fontId="21" fillId="0" borderId="0" xfId="0" applyFont="1"/>
    <xf numFmtId="0" fontId="22" fillId="0" borderId="0" xfId="0" applyFont="1"/>
    <xf numFmtId="0" fontId="23" fillId="0" borderId="0" xfId="0" applyFont="1" applyAlignment="1">
      <alignment vertical="center" wrapText="1"/>
    </xf>
    <xf numFmtId="170" fontId="17" fillId="0" borderId="1" xfId="1" applyNumberFormat="1" applyFont="1" applyBorder="1" applyAlignment="1">
      <alignment horizontal="center" vertical="center"/>
    </xf>
    <xf numFmtId="0" fontId="25" fillId="0" borderId="0" xfId="0" applyFont="1"/>
    <xf numFmtId="0" fontId="26" fillId="0" borderId="0" xfId="0" applyFont="1"/>
    <xf numFmtId="0" fontId="26" fillId="2"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0" borderId="30" xfId="0" applyFont="1" applyBorder="1" applyAlignment="1">
      <alignment vertical="center"/>
    </xf>
    <xf numFmtId="0" fontId="26" fillId="0" borderId="24" xfId="0" applyFont="1" applyBorder="1"/>
    <xf numFmtId="167" fontId="26" fillId="0" borderId="24" xfId="0" applyNumberFormat="1" applyFont="1" applyBorder="1"/>
    <xf numFmtId="2" fontId="28" fillId="0" borderId="24" xfId="0" applyNumberFormat="1" applyFont="1" applyBorder="1" applyAlignment="1">
      <alignment horizontal="left" indent="2"/>
    </xf>
    <xf numFmtId="2" fontId="26" fillId="0" borderId="5" xfId="0" applyNumberFormat="1" applyFont="1" applyBorder="1"/>
    <xf numFmtId="2" fontId="26" fillId="0" borderId="4" xfId="0" applyNumberFormat="1" applyFont="1" applyBorder="1"/>
    <xf numFmtId="0" fontId="27" fillId="0" borderId="19" xfId="0" applyFont="1" applyBorder="1" applyAlignment="1">
      <alignment vertical="center"/>
    </xf>
    <xf numFmtId="0" fontId="26" fillId="0" borderId="1" xfId="0" applyFont="1" applyBorder="1"/>
    <xf numFmtId="167" fontId="26" fillId="0" borderId="1" xfId="0" applyNumberFormat="1" applyFont="1" applyBorder="1"/>
    <xf numFmtId="2" fontId="28" fillId="0" borderId="1" xfId="0" applyNumberFormat="1" applyFont="1" applyBorder="1" applyAlignment="1">
      <alignment horizontal="left" indent="2"/>
    </xf>
    <xf numFmtId="0" fontId="29" fillId="0" borderId="19" xfId="0" applyFont="1" applyBorder="1" applyAlignment="1">
      <alignment vertical="center"/>
    </xf>
    <xf numFmtId="2" fontId="26" fillId="0" borderId="31" xfId="0" applyNumberFormat="1" applyFont="1" applyBorder="1"/>
    <xf numFmtId="0" fontId="26" fillId="2" borderId="2" xfId="0" applyFont="1" applyFill="1" applyBorder="1"/>
    <xf numFmtId="0" fontId="26" fillId="0" borderId="3" xfId="0" applyFont="1" applyBorder="1"/>
    <xf numFmtId="0" fontId="26" fillId="3" borderId="0" xfId="0" applyFont="1" applyFill="1" applyAlignment="1">
      <alignment horizontal="center"/>
    </xf>
    <xf numFmtId="2" fontId="26" fillId="3" borderId="6" xfId="0" applyNumberFormat="1" applyFont="1" applyFill="1" applyBorder="1"/>
    <xf numFmtId="0" fontId="26" fillId="3" borderId="32" xfId="0" applyFont="1" applyFill="1" applyBorder="1"/>
    <xf numFmtId="0" fontId="26" fillId="3" borderId="6" xfId="0" applyFont="1" applyFill="1" applyBorder="1"/>
    <xf numFmtId="0" fontId="26" fillId="0" borderId="31" xfId="0" applyFont="1" applyBorder="1"/>
    <xf numFmtId="0" fontId="26" fillId="0" borderId="0" xfId="0" applyFont="1" applyAlignment="1">
      <alignment horizontal="center"/>
    </xf>
    <xf numFmtId="0" fontId="26" fillId="3" borderId="2" xfId="0" applyFont="1" applyFill="1" applyBorder="1"/>
    <xf numFmtId="167" fontId="26" fillId="0" borderId="3" xfId="0" applyNumberFormat="1" applyFont="1" applyBorder="1"/>
    <xf numFmtId="167" fontId="26" fillId="0" borderId="0" xfId="0" applyNumberFormat="1" applyFont="1"/>
    <xf numFmtId="167" fontId="26" fillId="0" borderId="31" xfId="0" applyNumberFormat="1" applyFont="1" applyBorder="1"/>
    <xf numFmtId="167" fontId="26" fillId="14" borderId="3" xfId="0" applyNumberFormat="1" applyFont="1" applyFill="1" applyBorder="1"/>
    <xf numFmtId="0" fontId="26" fillId="3" borderId="4" xfId="0" applyFont="1" applyFill="1" applyBorder="1"/>
    <xf numFmtId="167" fontId="26" fillId="0" borderId="5" xfId="0" applyNumberFormat="1" applyFont="1" applyBorder="1"/>
    <xf numFmtId="167" fontId="26" fillId="0" borderId="32" xfId="0" applyNumberFormat="1" applyFont="1" applyBorder="1"/>
    <xf numFmtId="167" fontId="26" fillId="0" borderId="33" xfId="0" applyNumberFormat="1" applyFont="1" applyBorder="1"/>
    <xf numFmtId="0" fontId="26" fillId="0" borderId="1" xfId="0" applyFont="1" applyBorder="1" applyAlignment="1">
      <alignment horizontal="center" vertical="center" wrapText="1"/>
    </xf>
    <xf numFmtId="0" fontId="26" fillId="0" borderId="0" xfId="0" applyFont="1" applyAlignment="1">
      <alignment horizontal="center" vertical="center" wrapText="1"/>
    </xf>
    <xf numFmtId="2" fontId="26" fillId="0" borderId="34" xfId="0" applyNumberFormat="1" applyFont="1" applyBorder="1"/>
    <xf numFmtId="2" fontId="26" fillId="0" borderId="0" xfId="0" applyNumberFormat="1" applyFont="1"/>
    <xf numFmtId="2" fontId="26" fillId="3" borderId="24" xfId="0" applyNumberFormat="1" applyFont="1" applyFill="1" applyBorder="1"/>
    <xf numFmtId="2" fontId="26" fillId="3" borderId="32" xfId="0" applyNumberFormat="1" applyFont="1" applyFill="1" applyBorder="1"/>
    <xf numFmtId="0" fontId="26" fillId="3" borderId="35" xfId="0" applyFont="1" applyFill="1" applyBorder="1"/>
    <xf numFmtId="0" fontId="26" fillId="0" borderId="33" xfId="0" applyFont="1" applyBorder="1"/>
    <xf numFmtId="0" fontId="31" fillId="0" borderId="0" xfId="0" applyFont="1"/>
    <xf numFmtId="0" fontId="31" fillId="15" borderId="0" xfId="0" applyFont="1" applyFill="1"/>
    <xf numFmtId="0" fontId="31" fillId="16" borderId="0" xfId="0" applyFont="1" applyFill="1"/>
    <xf numFmtId="0" fontId="31" fillId="11" borderId="0" xfId="0" applyFont="1" applyFill="1"/>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11" fillId="4" borderId="19" xfId="0" applyFont="1" applyFill="1" applyBorder="1" applyAlignment="1">
      <alignment vertical="center"/>
    </xf>
    <xf numFmtId="168" fontId="16" fillId="0" borderId="1" xfId="1" applyNumberFormat="1" applyFont="1" applyBorder="1" applyAlignment="1">
      <alignment horizontal="right" vertical="center"/>
    </xf>
    <xf numFmtId="171" fontId="33" fillId="15" borderId="35" xfId="0" applyNumberFormat="1" applyFont="1" applyFill="1" applyBorder="1" applyAlignment="1">
      <alignment horizontal="center" vertical="center" wrapText="1"/>
    </xf>
    <xf numFmtId="171" fontId="33" fillId="11" borderId="1" xfId="0" applyNumberFormat="1" applyFont="1" applyFill="1" applyBorder="1" applyAlignment="1">
      <alignment horizontal="center" vertical="center" wrapText="1"/>
    </xf>
    <xf numFmtId="171" fontId="33" fillId="5" borderId="1" xfId="0" applyNumberFormat="1" applyFont="1" applyFill="1" applyBorder="1" applyAlignment="1">
      <alignment horizontal="center" vertical="center" wrapText="1"/>
    </xf>
    <xf numFmtId="168" fontId="31" fillId="0" borderId="1" xfId="1" applyNumberFormat="1" applyFont="1" applyBorder="1" applyAlignment="1">
      <alignment vertical="center"/>
    </xf>
    <xf numFmtId="168" fontId="31" fillId="0" borderId="1" xfId="1" applyNumberFormat="1" applyFont="1" applyBorder="1" applyAlignment="1">
      <alignment vertical="center" wrapText="1"/>
    </xf>
    <xf numFmtId="171" fontId="33" fillId="17" borderId="1" xfId="0" applyNumberFormat="1" applyFont="1" applyFill="1" applyBorder="1" applyAlignment="1">
      <alignment horizontal="center" vertical="center" wrapText="1"/>
    </xf>
    <xf numFmtId="0" fontId="16" fillId="4" borderId="19" xfId="0" applyFont="1" applyFill="1" applyBorder="1" applyAlignment="1">
      <alignment vertical="center"/>
    </xf>
    <xf numFmtId="171" fontId="34" fillId="15" borderId="35" xfId="0" applyNumberFormat="1" applyFont="1" applyFill="1" applyBorder="1" applyAlignment="1">
      <alignment horizontal="center" vertical="center" wrapText="1"/>
    </xf>
    <xf numFmtId="0" fontId="35" fillId="0" borderId="40" xfId="0" applyFont="1" applyBorder="1" applyAlignment="1">
      <alignment vertical="center"/>
    </xf>
    <xf numFmtId="168" fontId="35" fillId="0" borderId="41" xfId="1" applyNumberFormat="1" applyFont="1" applyBorder="1"/>
    <xf numFmtId="171" fontId="35" fillId="15" borderId="2" xfId="1" applyNumberFormat="1" applyFont="1" applyFill="1" applyBorder="1" applyAlignment="1">
      <alignment horizontal="center" vertical="center"/>
    </xf>
    <xf numFmtId="171" fontId="35" fillId="5" borderId="1" xfId="1" applyNumberFormat="1" applyFont="1" applyFill="1" applyBorder="1" applyAlignment="1">
      <alignment horizontal="center" vertical="center"/>
    </xf>
    <xf numFmtId="0" fontId="31" fillId="0" borderId="7" xfId="0" applyFont="1" applyBorder="1" applyAlignment="1">
      <alignment vertical="center"/>
    </xf>
    <xf numFmtId="166" fontId="31" fillId="0" borderId="7" xfId="1" applyFont="1" applyBorder="1"/>
    <xf numFmtId="171" fontId="35" fillId="15" borderId="14" xfId="1" applyNumberFormat="1" applyFont="1" applyFill="1" applyBorder="1" applyAlignment="1">
      <alignment horizontal="center" vertical="center"/>
    </xf>
    <xf numFmtId="166" fontId="31" fillId="0" borderId="1" xfId="1" applyFont="1" applyBorder="1"/>
    <xf numFmtId="0" fontId="32" fillId="15" borderId="0" xfId="0" applyFont="1" applyFill="1" applyAlignment="1">
      <alignment horizontal="center" vertical="center"/>
    </xf>
    <xf numFmtId="0" fontId="32" fillId="16" borderId="0" xfId="0" applyFont="1" applyFill="1" applyAlignment="1">
      <alignment horizontal="center" vertical="center"/>
    </xf>
    <xf numFmtId="0" fontId="32" fillId="11" borderId="0" xfId="0" applyFont="1" applyFill="1" applyAlignment="1">
      <alignment horizontal="center" vertical="center"/>
    </xf>
    <xf numFmtId="0" fontId="32" fillId="15" borderId="1" xfId="0" applyFont="1" applyFill="1" applyBorder="1" applyAlignment="1">
      <alignment horizontal="center" vertical="center"/>
    </xf>
    <xf numFmtId="0" fontId="32" fillId="16" borderId="1" xfId="0" applyFont="1" applyFill="1" applyBorder="1" applyAlignment="1">
      <alignment horizontal="center" vertical="center"/>
    </xf>
    <xf numFmtId="0" fontId="32" fillId="11" borderId="1" xfId="0" applyFont="1" applyFill="1" applyBorder="1" applyAlignment="1">
      <alignment horizontal="center" vertical="center"/>
    </xf>
    <xf numFmtId="0" fontId="32" fillId="15" borderId="1"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1" borderId="1" xfId="0" applyFont="1" applyFill="1" applyBorder="1" applyAlignment="1">
      <alignment horizontal="center" vertical="center" wrapText="1"/>
    </xf>
    <xf numFmtId="171" fontId="33" fillId="15" borderId="1" xfId="0" applyNumberFormat="1" applyFont="1" applyFill="1" applyBorder="1" applyAlignment="1">
      <alignment horizontal="center" vertical="center" wrapText="1"/>
    </xf>
    <xf numFmtId="171" fontId="33" fillId="16" borderId="24" xfId="0" applyNumberFormat="1" applyFont="1" applyFill="1" applyBorder="1" applyAlignment="1">
      <alignment horizontal="center" vertical="center" wrapText="1"/>
    </xf>
    <xf numFmtId="171" fontId="33" fillId="11" borderId="24" xfId="0" applyNumberFormat="1" applyFont="1" applyFill="1" applyBorder="1" applyAlignment="1">
      <alignment horizontal="center" vertical="center" wrapText="1"/>
    </xf>
    <xf numFmtId="171" fontId="33" fillId="16" borderId="1" xfId="0" applyNumberFormat="1" applyFont="1" applyFill="1" applyBorder="1" applyAlignment="1">
      <alignment horizontal="center" vertical="center" wrapText="1"/>
    </xf>
    <xf numFmtId="171" fontId="33" fillId="16" borderId="34" xfId="0" applyNumberFormat="1" applyFont="1" applyFill="1" applyBorder="1" applyAlignment="1">
      <alignment horizontal="center" vertical="center" wrapText="1"/>
    </xf>
    <xf numFmtId="171" fontId="35" fillId="15" borderId="1" xfId="1" applyNumberFormat="1" applyFont="1" applyFill="1" applyBorder="1" applyAlignment="1">
      <alignment horizontal="center" vertical="center"/>
    </xf>
    <xf numFmtId="171" fontId="35" fillId="16" borderId="1" xfId="1" applyNumberFormat="1" applyFont="1" applyFill="1" applyBorder="1" applyAlignment="1">
      <alignment horizontal="center" vertical="center"/>
    </xf>
    <xf numFmtId="166" fontId="31" fillId="15" borderId="1" xfId="1" applyFont="1" applyFill="1" applyBorder="1"/>
    <xf numFmtId="166" fontId="31" fillId="16" borderId="1" xfId="1" applyFont="1" applyFill="1" applyBorder="1"/>
    <xf numFmtId="166" fontId="31" fillId="11" borderId="1" xfId="1" applyFont="1" applyFill="1" applyBorder="1"/>
    <xf numFmtId="171" fontId="35" fillId="11" borderId="1" xfId="1" applyNumberFormat="1" applyFont="1" applyFill="1" applyBorder="1" applyAlignment="1">
      <alignment horizontal="center" vertical="center"/>
    </xf>
    <xf numFmtId="0" fontId="32" fillId="0" borderId="0" xfId="0" applyFont="1" applyAlignment="1">
      <alignment horizontal="center" vertical="center"/>
    </xf>
    <xf numFmtId="0" fontId="15" fillId="0" borderId="24" xfId="0" applyFont="1" applyBorder="1" applyAlignment="1">
      <alignment horizontal="left"/>
    </xf>
    <xf numFmtId="0" fontId="15" fillId="0" borderId="1" xfId="0" applyFont="1" applyBorder="1" applyAlignment="1">
      <alignment horizontal="left"/>
    </xf>
    <xf numFmtId="0" fontId="15" fillId="11" borderId="34" xfId="0" applyFont="1" applyFill="1" applyBorder="1" applyAlignment="1">
      <alignment horizontal="left"/>
    </xf>
    <xf numFmtId="0" fontId="15" fillId="11" borderId="1" xfId="0" applyFont="1" applyFill="1" applyBorder="1" applyAlignment="1">
      <alignment horizontal="left"/>
    </xf>
    <xf numFmtId="0" fontId="15" fillId="0" borderId="34" xfId="0" applyFont="1" applyBorder="1" applyAlignment="1">
      <alignment horizontal="left"/>
    </xf>
    <xf numFmtId="171" fontId="33" fillId="16" borderId="1" xfId="0" applyNumberFormat="1" applyFont="1" applyFill="1" applyBorder="1" applyAlignment="1">
      <alignment horizontal="center" vertical="center"/>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5" xfId="0" applyFont="1" applyBorder="1" applyAlignment="1">
      <alignment horizontal="center" vertical="center" wrapText="1"/>
    </xf>
    <xf numFmtId="0" fontId="32" fillId="0" borderId="39" xfId="0" applyFont="1" applyBorder="1" applyAlignment="1">
      <alignment horizontal="center" vertical="center" wrapText="1"/>
    </xf>
    <xf numFmtId="0" fontId="32" fillId="4" borderId="36" xfId="0" applyFont="1" applyFill="1" applyBorder="1" applyAlignment="1">
      <alignment vertical="center"/>
    </xf>
    <xf numFmtId="0" fontId="32" fillId="4" borderId="19" xfId="0" applyFont="1" applyFill="1" applyBorder="1" applyAlignment="1">
      <alignment vertical="center"/>
    </xf>
    <xf numFmtId="168" fontId="32" fillId="0" borderId="1" xfId="1" applyNumberFormat="1" applyFont="1" applyBorder="1" applyAlignment="1">
      <alignment vertical="center" wrapText="1"/>
    </xf>
    <xf numFmtId="0" fontId="32" fillId="15" borderId="2" xfId="0" applyFont="1" applyFill="1" applyBorder="1" applyAlignment="1">
      <alignment horizontal="center" vertical="center" wrapText="1"/>
    </xf>
    <xf numFmtId="0" fontId="32" fillId="15" borderId="6" xfId="0" applyFont="1" applyFill="1" applyBorder="1" applyAlignment="1">
      <alignment horizontal="center" vertical="center" wrapText="1"/>
    </xf>
    <xf numFmtId="0" fontId="36" fillId="0" borderId="16" xfId="0" applyFont="1" applyBorder="1" applyAlignment="1">
      <alignment horizontal="left" vertical="top" wrapText="1"/>
    </xf>
    <xf numFmtId="0" fontId="36" fillId="0" borderId="25" xfId="0" applyFont="1" applyBorder="1" applyAlignment="1">
      <alignment horizontal="left" vertical="top" wrapText="1"/>
    </xf>
    <xf numFmtId="0" fontId="36" fillId="0" borderId="29" xfId="0" applyFont="1" applyBorder="1" applyAlignment="1">
      <alignment horizontal="left" vertical="top" wrapText="1"/>
    </xf>
    <xf numFmtId="0" fontId="36" fillId="0" borderId="27" xfId="0" applyFont="1" applyBorder="1" applyAlignment="1">
      <alignment horizontal="left" vertical="top" wrapText="1"/>
    </xf>
    <xf numFmtId="0" fontId="36" fillId="0" borderId="28" xfId="0" applyFont="1" applyBorder="1" applyAlignment="1">
      <alignment horizontal="left" vertical="top" wrapText="1"/>
    </xf>
    <xf numFmtId="0" fontId="36" fillId="0" borderId="10" xfId="0" applyFont="1" applyBorder="1" applyAlignment="1">
      <alignment horizontal="left" vertical="top" wrapText="1"/>
    </xf>
    <xf numFmtId="0" fontId="30" fillId="0" borderId="16" xfId="0" applyFont="1" applyBorder="1" applyAlignment="1">
      <alignment horizontal="left" vertical="top" wrapText="1"/>
    </xf>
    <xf numFmtId="0" fontId="30" fillId="0" borderId="25" xfId="0" applyFont="1" applyBorder="1" applyAlignment="1">
      <alignment horizontal="left" vertical="top" wrapText="1"/>
    </xf>
    <xf numFmtId="0" fontId="30" fillId="0" borderId="29" xfId="0" applyFont="1" applyBorder="1" applyAlignment="1">
      <alignment horizontal="left" vertical="top" wrapText="1"/>
    </xf>
    <xf numFmtId="0" fontId="30" fillId="0" borderId="27" xfId="0" applyFont="1" applyBorder="1" applyAlignment="1">
      <alignment horizontal="left" vertical="top" wrapText="1"/>
    </xf>
    <xf numFmtId="0" fontId="30" fillId="0" borderId="28" xfId="0" applyFont="1" applyBorder="1" applyAlignment="1">
      <alignment horizontal="left" vertical="top" wrapText="1"/>
    </xf>
    <xf numFmtId="0" fontId="30" fillId="0" borderId="10" xfId="0" applyFont="1" applyBorder="1" applyAlignment="1">
      <alignment horizontal="left" vertical="top" wrapText="1"/>
    </xf>
    <xf numFmtId="0" fontId="24" fillId="0" borderId="16" xfId="0" applyFont="1" applyBorder="1" applyAlignment="1">
      <alignment horizontal="left" vertical="top" wrapText="1"/>
    </xf>
    <xf numFmtId="0" fontId="24" fillId="0" borderId="25" xfId="0" applyFont="1" applyBorder="1" applyAlignment="1">
      <alignment horizontal="left" vertical="top" wrapText="1"/>
    </xf>
    <xf numFmtId="0" fontId="24" fillId="0" borderId="29" xfId="0" applyFont="1" applyBorder="1" applyAlignment="1">
      <alignment horizontal="left" vertical="top" wrapText="1"/>
    </xf>
    <xf numFmtId="0" fontId="24" fillId="0" borderId="26" xfId="0" applyFont="1" applyBorder="1" applyAlignment="1">
      <alignment horizontal="left" vertical="top" wrapText="1"/>
    </xf>
    <xf numFmtId="0" fontId="24" fillId="0" borderId="0" xfId="0" applyFont="1" applyAlignment="1">
      <alignment horizontal="left" vertical="top" wrapText="1"/>
    </xf>
    <xf numFmtId="0" fontId="24" fillId="0" borderId="18" xfId="0" applyFont="1" applyBorder="1" applyAlignment="1">
      <alignment horizontal="left" vertical="top" wrapText="1"/>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4" fillId="0" borderId="10" xfId="0" applyFont="1" applyBorder="1" applyAlignment="1">
      <alignment horizontal="left" vertical="top"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4" borderId="11" xfId="0" applyFont="1" applyFill="1" applyBorder="1" applyAlignment="1">
      <alignment vertical="center"/>
    </xf>
    <xf numFmtId="0" fontId="10" fillId="4" borderId="15" xfId="0" applyFont="1" applyFill="1" applyBorder="1" applyAlignment="1">
      <alignment vertical="center"/>
    </xf>
    <xf numFmtId="0" fontId="10" fillId="4" borderId="17" xfId="0" applyFont="1" applyFill="1" applyBorder="1" applyAlignment="1">
      <alignment vertical="center"/>
    </xf>
    <xf numFmtId="168" fontId="10" fillId="0" borderId="11" xfId="1" applyNumberFormat="1" applyFont="1" applyBorder="1" applyAlignment="1">
      <alignment vertical="center" wrapText="1"/>
    </xf>
    <xf numFmtId="168" fontId="10" fillId="0" borderId="17" xfId="1" applyNumberFormat="1" applyFont="1" applyBorder="1" applyAlignment="1">
      <alignment vertical="center" wrapText="1"/>
    </xf>
  </cellXfs>
  <cellStyles count="2">
    <cellStyle name="Migliaia" xfId="1" builtinId="3"/>
    <cellStyle name="Normale"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55104650380199"/>
          <c:y val="3.74768596963354E-2"/>
          <c:w val="0.77297530116427904"/>
          <c:h val="0.86976072294760598"/>
        </c:manualLayout>
      </c:layout>
      <c:scatterChart>
        <c:scatterStyle val="lineMarker"/>
        <c:varyColors val="0"/>
        <c:ser>
          <c:idx val="0"/>
          <c:order val="0"/>
          <c:tx>
            <c:v>Data</c:v>
          </c:tx>
          <c:spPr>
            <a:ln w="28575" cap="rnd" cmpd="sng" algn="ctr">
              <a:noFill/>
              <a:prstDash val="solid"/>
              <a:round/>
            </a:ln>
          </c:spPr>
          <c:marker>
            <c:symbol val="square"/>
            <c:size val="7"/>
            <c:spPr>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c:spPr>
          </c:marker>
          <c:dPt>
            <c:idx val="10"/>
            <c:marker>
              <c:symbol val="diamond"/>
              <c:size val="10"/>
              <c:spPr>
                <a:solidFill>
                  <a:schemeClr val="accent1"/>
                </a:solidFill>
                <a:ln w="9525" cap="flat" cmpd="sng" algn="ctr">
                  <a:solidFill>
                    <a:prstClr val="black"/>
                  </a:solidFill>
                  <a:prstDash val="solid"/>
                  <a:round/>
                </a:ln>
              </c:spPr>
            </c:marker>
            <c:bubble3D val="0"/>
            <c:extLst>
              <c:ext xmlns:c16="http://schemas.microsoft.com/office/drawing/2014/chart" uri="{C3380CC4-5D6E-409C-BE32-E72D297353CC}">
                <c16:uniqueId val="{00000000-0B9F-884E-B4BC-1E7201D48819}"/>
              </c:ext>
            </c:extLst>
          </c:dPt>
          <c:dLbls>
            <c:spPr>
              <a:noFill/>
              <a:ln>
                <a:noFill/>
              </a:ln>
              <a:effectLst/>
            </c:spPr>
            <c:txPr>
              <a:bodyPr rot="0" spcFirstLastPara="0" vertOverflow="ellipsis" vert="horz" wrap="square" lIns="38100" tIns="19050" rIns="38100" bIns="19050" anchor="ctr" anchorCtr="1">
                <a:spAutoFit/>
              </a:bodyPr>
              <a:lstStyle/>
              <a:p>
                <a:pPr>
                  <a:defRPr lang="en-GB" sz="700" b="0" i="0" u="none" strike="noStrike" kern="1200" baseline="0">
                    <a:solidFill>
                      <a:schemeClr val="tx1"/>
                    </a:solidFill>
                    <a:latin typeface="+mn-lt"/>
                    <a:ea typeface="+mn-ea"/>
                    <a:cs typeface="+mn-cs"/>
                  </a:defRPr>
                </a:pPr>
                <a:endParaRPr lang="it-IT"/>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errBars>
            <c:errDir val="x"/>
            <c:errBarType val="both"/>
            <c:errValType val="cust"/>
            <c:noEndCap val="1"/>
            <c:plus>
              <c:numRef>
                <c:f>'[1]Forest Plot'!$K$2:$K$40</c:f>
                <c:numCache>
                  <c:formatCode>General</c:formatCode>
                  <c:ptCount val="39"/>
                  <c:pt idx="0">
                    <c:v>54.552881369788899</c:v>
                  </c:pt>
                  <c:pt idx="1">
                    <c:v>101.725013490541</c:v>
                  </c:pt>
                  <c:pt idx="2">
                    <c:v>92.879016766075296</c:v>
                  </c:pt>
                  <c:pt idx="3">
                    <c:v>40.603427232363998</c:v>
                  </c:pt>
                  <c:pt idx="4">
                    <c:v>31.2615717216337</c:v>
                  </c:pt>
                  <c:pt idx="5">
                    <c:v>29.939693533153001</c:v>
                  </c:pt>
                  <c:pt idx="6">
                    <c:v>22.8178587506778</c:v>
                  </c:pt>
                  <c:pt idx="7">
                    <c:v>117.682163685839</c:v>
                  </c:pt>
                  <c:pt idx="8">
                    <c:v>94.245910885116501</c:v>
                  </c:pt>
                  <c:pt idx="9">
                    <c:v>65.901719671754606</c:v>
                  </c:pt>
                  <c:pt idx="10">
                    <c:v>129.548111768621</c:v>
                  </c:pt>
                  <c:pt idx="11">
                    <c:v>23.84</c:v>
                  </c:pt>
                  <c:pt idx="12">
                    <c:v>154.808900436172</c:v>
                  </c:pt>
                  <c:pt idx="13">
                    <c:v>64.824758691141</c:v>
                  </c:pt>
                  <c:pt idx="14">
                    <c:v>64.824758691141</c:v>
                  </c:pt>
                  <c:pt idx="15">
                    <c:v>49.081967213114801</c:v>
                  </c:pt>
                  <c:pt idx="16">
                    <c:v>149.94661282974499</c:v>
                  </c:pt>
                  <c:pt idx="17">
                    <c:v>36.853967998594598</c:v>
                  </c:pt>
                  <c:pt idx="18">
                    <c:v>69.954003083656801</c:v>
                  </c:pt>
                  <c:pt idx="19">
                    <c:v>20.322710675876401</c:v>
                  </c:pt>
                  <c:pt idx="20">
                    <c:v>44.315575746753801</c:v>
                  </c:pt>
                  <c:pt idx="21">
                    <c:v>37.093116497053501</c:v>
                  </c:pt>
                  <c:pt idx="22">
                    <c:v>77.603195373240297</c:v>
                  </c:pt>
                  <c:pt idx="23">
                    <c:v>42.240799916683997</c:v>
                  </c:pt>
                  <c:pt idx="24">
                    <c:v>53.7804644441796</c:v>
                  </c:pt>
                  <c:pt idx="25">
                    <c:v>46.040916365745304</c:v>
                  </c:pt>
                  <c:pt idx="26">
                    <c:v>146.617329360333</c:v>
                  </c:pt>
                  <c:pt idx="27">
                    <c:v>85.407450753045495</c:v>
                  </c:pt>
                  <c:pt idx="28">
                    <c:v>64.824758691141</c:v>
                  </c:pt>
                  <c:pt idx="29">
                    <c:v>40.653061224489797</c:v>
                  </c:pt>
                  <c:pt idx="30">
                    <c:v>64.824758691141</c:v>
                  </c:pt>
                  <c:pt idx="31">
                    <c:v>43.133093602010099</c:v>
                  </c:pt>
                  <c:pt idx="32">
                    <c:v>113.292996360252</c:v>
                  </c:pt>
                  <c:pt idx="33">
                    <c:v>78.947792732487201</c:v>
                  </c:pt>
                  <c:pt idx="34">
                    <c:v>87.669347971272103</c:v>
                  </c:pt>
                  <c:pt idx="35">
                    <c:v>114.089293753389</c:v>
                  </c:pt>
                  <c:pt idx="36">
                    <c:v>136.52260787091799</c:v>
                  </c:pt>
                  <c:pt idx="37">
                    <c:v>93.669641565457596</c:v>
                  </c:pt>
                  <c:pt idx="38">
                    <c:v>64.189832281782103</c:v>
                  </c:pt>
                </c:numCache>
              </c:numRef>
            </c:plus>
            <c:minus>
              <c:numRef>
                <c:f>'[1]Forest Plot'!$J$2:$J$40</c:f>
                <c:numCache>
                  <c:formatCode>General</c:formatCode>
                  <c:ptCount val="39"/>
                  <c:pt idx="0">
                    <c:v>6.21954803645552</c:v>
                  </c:pt>
                  <c:pt idx="1">
                    <c:v>8.9977407632680304</c:v>
                  </c:pt>
                  <c:pt idx="2">
                    <c:v>7.9369318239903297</c:v>
                  </c:pt>
                  <c:pt idx="3">
                    <c:v>3.9222045249403701</c:v>
                  </c:pt>
                  <c:pt idx="4">
                    <c:v>3.5916688090123001</c:v>
                  </c:pt>
                  <c:pt idx="5">
                    <c:v>3.7101853364316901</c:v>
                  </c:pt>
                  <c:pt idx="6">
                    <c:v>3.4630200410004099</c:v>
                  </c:pt>
                  <c:pt idx="7">
                    <c:v>7.5217358783524997</c:v>
                  </c:pt>
                  <c:pt idx="8">
                    <c:v>4.6784808596712004</c:v>
                  </c:pt>
                  <c:pt idx="9">
                    <c:v>8.5683863384212806</c:v>
                  </c:pt>
                  <c:pt idx="10">
                    <c:v>29.548111768620799</c:v>
                  </c:pt>
                  <c:pt idx="11">
                    <c:v>7.84</c:v>
                  </c:pt>
                  <c:pt idx="12">
                    <c:v>14.3508851689968</c:v>
                  </c:pt>
                  <c:pt idx="13">
                    <c:v>5.4497586911409801</c:v>
                  </c:pt>
                  <c:pt idx="14">
                    <c:v>5.4497586911409801</c:v>
                  </c:pt>
                  <c:pt idx="15">
                    <c:v>4.8196721311475397</c:v>
                  </c:pt>
                  <c:pt idx="16">
                    <c:v>26.417201065039499</c:v>
                  </c:pt>
                  <c:pt idx="17">
                    <c:v>7.4422032927122901</c:v>
                  </c:pt>
                  <c:pt idx="18">
                    <c:v>10.770329614269</c:v>
                  </c:pt>
                  <c:pt idx="19">
                    <c:v>1.0798084676745401</c:v>
                  </c:pt>
                  <c:pt idx="20">
                    <c:v>8.3155757467537992</c:v>
                  </c:pt>
                  <c:pt idx="21">
                    <c:v>3.0814885900767801</c:v>
                  </c:pt>
                  <c:pt idx="22">
                    <c:v>4.0668956074323104</c:v>
                  </c:pt>
                  <c:pt idx="23">
                    <c:v>3.8407999166840199</c:v>
                  </c:pt>
                  <c:pt idx="24">
                    <c:v>4.2566549203701101</c:v>
                  </c:pt>
                  <c:pt idx="25">
                    <c:v>6.2449979983984001</c:v>
                  </c:pt>
                  <c:pt idx="26">
                    <c:v>32.331615074619002</c:v>
                  </c:pt>
                  <c:pt idx="27">
                    <c:v>30.861996207590899</c:v>
                  </c:pt>
                  <c:pt idx="28">
                    <c:v>5.4497586911409801</c:v>
                  </c:pt>
                  <c:pt idx="29">
                    <c:v>8</c:v>
                  </c:pt>
                  <c:pt idx="30">
                    <c:v>5.4497586911409801</c:v>
                  </c:pt>
                  <c:pt idx="31">
                    <c:v>3.08364984428448</c:v>
                  </c:pt>
                  <c:pt idx="32">
                    <c:v>19.9596630269188</c:v>
                  </c:pt>
                  <c:pt idx="33">
                    <c:v>17.409331194025601</c:v>
                  </c:pt>
                  <c:pt idx="34">
                    <c:v>16.836014637938799</c:v>
                  </c:pt>
                  <c:pt idx="35">
                    <c:v>17.315100205002</c:v>
                  </c:pt>
                  <c:pt idx="36">
                    <c:v>20.158971507281901</c:v>
                  </c:pt>
                  <c:pt idx="37">
                    <c:v>3.6933195449367102</c:v>
                  </c:pt>
                  <c:pt idx="38">
                    <c:v>0.92119999999999902</c:v>
                  </c:pt>
                </c:numCache>
              </c:numRef>
            </c:minus>
            <c:spPr>
              <a:ln w="12700" cap="flat" cmpd="sng" algn="ctr">
                <a:solidFill>
                  <a:schemeClr val="accent1"/>
                </a:solidFill>
                <a:prstDash val="solid"/>
                <a:round/>
              </a:ln>
              <a:effectLst>
                <a:outerShdw blurRad="50800" dist="38100" dir="5400000" algn="t" rotWithShape="0">
                  <a:prstClr val="black">
                    <a:alpha val="40000"/>
                  </a:prstClr>
                </a:outerShdw>
              </a:effectLst>
            </c:spPr>
          </c:errBars>
          <c:xVal>
            <c:numRef>
              <c:f>'[1]Forest Plot'!$I$2:$I$40</c:f>
              <c:numCache>
                <c:formatCode>0.000</c:formatCode>
                <c:ptCount val="39"/>
                <c:pt idx="0">
                  <c:v>24.1666666666667</c:v>
                </c:pt>
                <c:pt idx="1">
                  <c:v>46.363636363636402</c:v>
                </c:pt>
                <c:pt idx="2">
                  <c:v>42.471042471042502</c:v>
                </c:pt>
                <c:pt idx="3">
                  <c:v>18.3406113537118</c:v>
                </c:pt>
                <c:pt idx="4">
                  <c:v>13.8349514563107</c:v>
                </c:pt>
                <c:pt idx="5">
                  <c:v>13.1147540983607</c:v>
                </c:pt>
                <c:pt idx="6">
                  <c:v>9.67741935483871</c:v>
                </c:pt>
                <c:pt idx="7">
                  <c:v>55.080213903743299</c:v>
                </c:pt>
                <c:pt idx="8">
                  <c:v>44.783715012722602</c:v>
                </c:pt>
                <c:pt idx="9">
                  <c:v>28.6666666666667</c:v>
                </c:pt>
                <c:pt idx="10">
                  <c:v>50</c:v>
                </c:pt>
                <c:pt idx="11">
                  <c:v>8</c:v>
                </c:pt>
                <c:pt idx="12">
                  <c:v>70.229007633587798</c:v>
                </c:pt>
                <c:pt idx="13">
                  <c:v>29.6875</c:v>
                </c:pt>
                <c:pt idx="14">
                  <c:v>29.6875</c:v>
                </c:pt>
                <c:pt idx="15">
                  <c:v>22.131147540983601</c:v>
                </c:pt>
                <c:pt idx="16">
                  <c:v>61.764705882352899</c:v>
                </c:pt>
                <c:pt idx="17">
                  <c:v>14.705882352941201</c:v>
                </c:pt>
                <c:pt idx="18">
                  <c:v>29.591836734693899</c:v>
                </c:pt>
                <c:pt idx="19">
                  <c:v>9.6214511041009505</c:v>
                </c:pt>
                <c:pt idx="20">
                  <c:v>18</c:v>
                </c:pt>
                <c:pt idx="21">
                  <c:v>17.005813953488399</c:v>
                </c:pt>
                <c:pt idx="22">
                  <c:v>36.768149882903998</c:v>
                </c:pt>
                <c:pt idx="23">
                  <c:v>19.2</c:v>
                </c:pt>
                <c:pt idx="24">
                  <c:v>24.761904761904798</c:v>
                </c:pt>
                <c:pt idx="25">
                  <c:v>19.8979591836735</c:v>
                </c:pt>
                <c:pt idx="26">
                  <c:v>57.142857142857103</c:v>
                </c:pt>
                <c:pt idx="27">
                  <c:v>27.272727272727298</c:v>
                </c:pt>
                <c:pt idx="28">
                  <c:v>29.6875</c:v>
                </c:pt>
                <c:pt idx="29">
                  <c:v>16.326530612244898</c:v>
                </c:pt>
                <c:pt idx="30">
                  <c:v>29.6875</c:v>
                </c:pt>
                <c:pt idx="31">
                  <c:v>20.024721878862799</c:v>
                </c:pt>
                <c:pt idx="32">
                  <c:v>46.6666666666667</c:v>
                </c:pt>
                <c:pt idx="33">
                  <c:v>30.769230769230798</c:v>
                </c:pt>
                <c:pt idx="34">
                  <c:v>35.4166666666667</c:v>
                </c:pt>
                <c:pt idx="35">
                  <c:v>48.387096774193601</c:v>
                </c:pt>
                <c:pt idx="36">
                  <c:v>58.181818181818201</c:v>
                </c:pt>
                <c:pt idx="37">
                  <c:v>44.988161010260498</c:v>
                </c:pt>
                <c:pt idx="38">
                  <c:v>31.634316140890999</c:v>
                </c:pt>
              </c:numCache>
            </c:numRef>
          </c:xVal>
          <c:yVal>
            <c:numRef>
              <c:f>'[1]Forest Plot'!$H$2:$H$40</c:f>
              <c:numCache>
                <c:formatCode>General</c:formatCode>
                <c:ptCount val="3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numCache>
            </c:numRef>
          </c:yVal>
          <c:smooth val="0"/>
          <c:extLst>
            <c:ext xmlns:c16="http://schemas.microsoft.com/office/drawing/2014/chart" uri="{C3380CC4-5D6E-409C-BE32-E72D297353CC}">
              <c16:uniqueId val="{00000001-0B9F-884E-B4BC-1E7201D48819}"/>
            </c:ext>
          </c:extLst>
        </c:ser>
        <c:ser>
          <c:idx val="1"/>
          <c:order val="1"/>
          <c:spPr>
            <a:ln w="12700" cap="rnd" cmpd="sng" algn="ctr">
              <a:solidFill>
                <a:srgbClr val="4F81BD"/>
              </a:solidFill>
              <a:prstDash val="solid"/>
              <a:round/>
            </a:ln>
          </c:spPr>
          <c:marker>
            <c:symbol val="none"/>
          </c:marker>
          <c:xVal>
            <c:numRef>
              <c:f>'[1]Forest Plot'!$C$43:$C$81</c:f>
              <c:numCache>
                <c:formatCode>General</c:formatCode>
                <c:ptCount val="39"/>
                <c:pt idx="0">
                  <c:v>31.6</c:v>
                </c:pt>
                <c:pt idx="1">
                  <c:v>31.6</c:v>
                </c:pt>
                <c:pt idx="2">
                  <c:v>31.6</c:v>
                </c:pt>
                <c:pt idx="3">
                  <c:v>31.6</c:v>
                </c:pt>
                <c:pt idx="4">
                  <c:v>31.6</c:v>
                </c:pt>
                <c:pt idx="5">
                  <c:v>31.6</c:v>
                </c:pt>
                <c:pt idx="6">
                  <c:v>31.6</c:v>
                </c:pt>
                <c:pt idx="7">
                  <c:v>31.6</c:v>
                </c:pt>
                <c:pt idx="8">
                  <c:v>31.6</c:v>
                </c:pt>
                <c:pt idx="9">
                  <c:v>31.6</c:v>
                </c:pt>
                <c:pt idx="10">
                  <c:v>31.6</c:v>
                </c:pt>
                <c:pt idx="11">
                  <c:v>31.6</c:v>
                </c:pt>
                <c:pt idx="12">
                  <c:v>31.6</c:v>
                </c:pt>
                <c:pt idx="13">
                  <c:v>31.6</c:v>
                </c:pt>
                <c:pt idx="14">
                  <c:v>31.6</c:v>
                </c:pt>
                <c:pt idx="15">
                  <c:v>31.6</c:v>
                </c:pt>
                <c:pt idx="16">
                  <c:v>31.6</c:v>
                </c:pt>
                <c:pt idx="17">
                  <c:v>31.6</c:v>
                </c:pt>
                <c:pt idx="18">
                  <c:v>31.6</c:v>
                </c:pt>
                <c:pt idx="19">
                  <c:v>31.6</c:v>
                </c:pt>
                <c:pt idx="20">
                  <c:v>31.6</c:v>
                </c:pt>
                <c:pt idx="21">
                  <c:v>31.6</c:v>
                </c:pt>
                <c:pt idx="22">
                  <c:v>31.6</c:v>
                </c:pt>
                <c:pt idx="23">
                  <c:v>31.6</c:v>
                </c:pt>
                <c:pt idx="24">
                  <c:v>31.6</c:v>
                </c:pt>
                <c:pt idx="25">
                  <c:v>31.6</c:v>
                </c:pt>
                <c:pt idx="26">
                  <c:v>31.6</c:v>
                </c:pt>
                <c:pt idx="27">
                  <c:v>31.6</c:v>
                </c:pt>
                <c:pt idx="28">
                  <c:v>31.6</c:v>
                </c:pt>
                <c:pt idx="29">
                  <c:v>31.6</c:v>
                </c:pt>
                <c:pt idx="30">
                  <c:v>31.6</c:v>
                </c:pt>
                <c:pt idx="31">
                  <c:v>31.6</c:v>
                </c:pt>
                <c:pt idx="32">
                  <c:v>31.6</c:v>
                </c:pt>
                <c:pt idx="33">
                  <c:v>31.6</c:v>
                </c:pt>
                <c:pt idx="34">
                  <c:v>31.6</c:v>
                </c:pt>
                <c:pt idx="35">
                  <c:v>31.6</c:v>
                </c:pt>
                <c:pt idx="36">
                  <c:v>31.6</c:v>
                </c:pt>
                <c:pt idx="37">
                  <c:v>31.6</c:v>
                </c:pt>
                <c:pt idx="38">
                  <c:v>31.6</c:v>
                </c:pt>
              </c:numCache>
            </c:numRef>
          </c:xVal>
          <c:yVal>
            <c:numRef>
              <c:f>'[1]Forest Plot'!$B$43:$B$81</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38</c:v>
                </c:pt>
              </c:numCache>
            </c:numRef>
          </c:yVal>
          <c:smooth val="0"/>
          <c:extLst>
            <c:ext xmlns:c16="http://schemas.microsoft.com/office/drawing/2014/chart" uri="{C3380CC4-5D6E-409C-BE32-E72D297353CC}">
              <c16:uniqueId val="{00000002-0B9F-884E-B4BC-1E7201D48819}"/>
            </c:ext>
          </c:extLst>
        </c:ser>
        <c:dLbls>
          <c:showLegendKey val="0"/>
          <c:showVal val="0"/>
          <c:showCatName val="0"/>
          <c:showSerName val="0"/>
          <c:showPercent val="0"/>
          <c:showBubbleSize val="0"/>
        </c:dLbls>
        <c:axId val="126021632"/>
        <c:axId val="126023168"/>
      </c:scatterChart>
      <c:valAx>
        <c:axId val="126021632"/>
        <c:scaling>
          <c:orientation val="minMax"/>
          <c:max val="90"/>
          <c:min val="0"/>
        </c:scaling>
        <c:delete val="0"/>
        <c:axPos val="b"/>
        <c:numFmt formatCode="0.000" sourceLinked="1"/>
        <c:majorTickMark val="out"/>
        <c:minorTickMark val="none"/>
        <c:tickLblPos val="nextTo"/>
        <c:txPr>
          <a:bodyPr rot="-60000000" spcFirstLastPara="0" vertOverflow="ellipsis" vert="horz" wrap="square" anchor="ctr" anchorCtr="1"/>
          <a:lstStyle/>
          <a:p>
            <a:pPr>
              <a:defRPr lang="en-GB" sz="800" b="0" i="0" u="none" strike="noStrike" kern="1200" baseline="0">
                <a:solidFill>
                  <a:schemeClr val="tx1"/>
                </a:solidFill>
                <a:latin typeface="+mn-lt"/>
                <a:ea typeface="+mn-ea"/>
                <a:cs typeface="+mn-cs"/>
              </a:defRPr>
            </a:pPr>
            <a:endParaRPr lang="it-IT"/>
          </a:p>
        </c:txPr>
        <c:crossAx val="126023168"/>
        <c:crosses val="autoZero"/>
        <c:crossBetween val="midCat"/>
        <c:majorUnit val="10"/>
        <c:minorUnit val="2.5"/>
      </c:valAx>
      <c:valAx>
        <c:axId val="126023168"/>
        <c:scaling>
          <c:orientation val="minMax"/>
          <c:max val="38"/>
        </c:scaling>
        <c:delete val="0"/>
        <c:axPos val="l"/>
        <c:numFmt formatCode="General" sourceLinked="1"/>
        <c:majorTickMark val="out"/>
        <c:minorTickMark val="none"/>
        <c:tickLblPos val="nextTo"/>
        <c:txPr>
          <a:bodyPr rot="-60000000" spcFirstLastPara="0" vertOverflow="ellipsis" vert="horz" wrap="square" anchor="ctr" anchorCtr="1"/>
          <a:lstStyle/>
          <a:p>
            <a:pPr>
              <a:defRPr lang="en-GB" sz="800" b="0" i="0" u="none" strike="noStrike" kern="1200" baseline="0">
                <a:solidFill>
                  <a:schemeClr val="tx1"/>
                </a:solidFill>
                <a:latin typeface="+mn-lt"/>
                <a:ea typeface="+mn-ea"/>
                <a:cs typeface="+mn-cs"/>
              </a:defRPr>
            </a:pPr>
            <a:endParaRPr lang="it-IT"/>
          </a:p>
        </c:txPr>
        <c:crossAx val="126021632"/>
        <c:crosses val="autoZero"/>
        <c:crossBetween val="midCat"/>
        <c:majorUnit val="1"/>
      </c:valAx>
    </c:plotArea>
    <c:plotVisOnly val="1"/>
    <c:dispBlanksAs val="gap"/>
    <c:showDLblsOverMax val="0"/>
    <c:extLst>
      <c:ext uri="{0b15fc19-7d7d-44ad-8c2d-2c3a37ce22c3}">
        <chartProps xmlns="https://web.wps.cn/et/2018/main" chartId="{0dc90348-4d55-4dcf-9064-7ae57f6490a4}"/>
      </c:ext>
    </c:extLst>
  </c:chart>
  <c:txPr>
    <a:bodyPr/>
    <a:lstStyle/>
    <a:p>
      <a:pPr>
        <a:defRPr lang="en-GB"/>
      </a:pPr>
      <a:endParaRPr lang="it-I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66674</xdr:colOff>
      <xdr:row>29</xdr:row>
      <xdr:rowOff>47625</xdr:rowOff>
    </xdr:from>
    <xdr:to>
      <xdr:col>23</xdr:col>
      <xdr:colOff>190499</xdr:colOff>
      <xdr:row>95</xdr:row>
      <xdr:rowOff>47624</xdr:rowOff>
    </xdr:to>
    <xdr:graphicFrame macro="">
      <xdr:nvGraphicFramePr>
        <xdr:cNvPr id="2" name="Gráfico 2">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457200</xdr:colOff>
      <xdr:row>27</xdr:row>
      <xdr:rowOff>96520</xdr:rowOff>
    </xdr:to>
    <xdr:pic>
      <xdr:nvPicPr>
        <xdr:cNvPr id="2" name="Picture 3" descr="A graph showing the difference between human and poultry&#10;&#10;Description automatically generated">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09600" y="182880"/>
          <a:ext cx="5943600" cy="48514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101c3c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st Plo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7"/>
  <sheetViews>
    <sheetView topLeftCell="A20" zoomScale="80" zoomScaleNormal="80" workbookViewId="0">
      <selection activeCell="D52" sqref="D52"/>
    </sheetView>
  </sheetViews>
  <sheetFormatPr baseColWidth="10" defaultColWidth="9.1640625" defaultRowHeight="15"/>
  <cols>
    <col min="1" max="1" width="14.6640625" style="120" customWidth="1"/>
    <col min="2" max="2" width="12.5" style="120" hidden="1" customWidth="1"/>
    <col min="3" max="3" width="13.33203125" style="120" hidden="1" customWidth="1"/>
    <col min="4" max="4" width="20.5" style="121" customWidth="1"/>
    <col min="5" max="5" width="9.6640625" style="120" customWidth="1"/>
    <col min="6" max="6" width="10" style="120" customWidth="1"/>
    <col min="7" max="7" width="10.33203125" style="120" customWidth="1"/>
    <col min="8" max="8" width="9.83203125" style="120" customWidth="1"/>
    <col min="9" max="10" width="9.83203125" style="121" customWidth="1"/>
    <col min="11" max="11" width="9.83203125" style="122" customWidth="1"/>
    <col min="12" max="12" width="12.33203125" style="122" customWidth="1"/>
    <col min="13" max="13" width="9.83203125" style="123" customWidth="1"/>
    <col min="14" max="15" width="9.83203125" style="122" customWidth="1"/>
    <col min="16" max="16" width="9.83203125" style="123" customWidth="1"/>
    <col min="17" max="18" width="9.83203125" style="122" customWidth="1"/>
    <col min="19" max="19" width="9.83203125" style="123" customWidth="1"/>
    <col min="20" max="21" width="9.83203125" style="122" customWidth="1"/>
    <col min="22" max="22" width="9.83203125" style="123" customWidth="1"/>
    <col min="23" max="24" width="9.83203125" style="122" customWidth="1"/>
    <col min="25" max="25" width="9.83203125" style="123" customWidth="1"/>
    <col min="26" max="27" width="9.83203125" style="122" customWidth="1"/>
    <col min="28" max="28" width="9.83203125" style="123" customWidth="1"/>
    <col min="29" max="29" width="14.1640625" style="120" customWidth="1"/>
    <col min="30" max="30" width="21.83203125" style="120" customWidth="1"/>
    <col min="31" max="16384" width="9.1640625" style="120"/>
  </cols>
  <sheetData>
    <row r="1" spans="1:34">
      <c r="A1" s="175" t="s">
        <v>0</v>
      </c>
      <c r="B1" s="171" t="s">
        <v>1</v>
      </c>
      <c r="C1" s="172"/>
      <c r="D1" s="172"/>
      <c r="E1" s="124" t="s">
        <v>2</v>
      </c>
      <c r="F1" s="124" t="s">
        <v>3</v>
      </c>
      <c r="G1" s="124" t="s">
        <v>4</v>
      </c>
      <c r="H1" s="124" t="s">
        <v>5</v>
      </c>
      <c r="I1" s="144" t="s">
        <v>6</v>
      </c>
      <c r="J1" s="144" t="s">
        <v>7</v>
      </c>
      <c r="K1" s="145"/>
      <c r="L1" s="145"/>
      <c r="M1" s="146"/>
      <c r="N1" s="145"/>
      <c r="O1" s="145"/>
      <c r="P1" s="146"/>
      <c r="Q1" s="145"/>
      <c r="R1" s="145"/>
      <c r="S1" s="146"/>
      <c r="T1" s="145"/>
      <c r="U1" s="145"/>
      <c r="V1" s="146"/>
      <c r="W1" s="145"/>
      <c r="X1" s="145"/>
      <c r="Y1" s="146"/>
      <c r="Z1" s="145"/>
      <c r="AA1" s="145"/>
      <c r="AB1" s="146"/>
      <c r="AC1" s="164" t="s">
        <v>8</v>
      </c>
      <c r="AD1" s="164" t="s">
        <v>9</v>
      </c>
      <c r="AE1" s="164" t="s">
        <v>10</v>
      </c>
      <c r="AF1" s="164" t="s">
        <v>11</v>
      </c>
      <c r="AG1" s="164" t="s">
        <v>12</v>
      </c>
      <c r="AH1" s="164" t="s">
        <v>13</v>
      </c>
    </row>
    <row r="2" spans="1:34" ht="29.25" customHeight="1">
      <c r="A2" s="176"/>
      <c r="B2" s="173" t="s">
        <v>14</v>
      </c>
      <c r="C2" s="174"/>
      <c r="D2" s="174"/>
      <c r="E2" s="124"/>
      <c r="F2" s="124"/>
      <c r="G2" s="124"/>
      <c r="H2" s="124"/>
      <c r="I2" s="147"/>
      <c r="J2" s="147"/>
      <c r="K2" s="148" t="s">
        <v>15</v>
      </c>
      <c r="L2" s="148" t="s">
        <v>16</v>
      </c>
      <c r="M2" s="149" t="s">
        <v>17</v>
      </c>
      <c r="N2" s="148" t="s">
        <v>15</v>
      </c>
      <c r="O2" s="148" t="s">
        <v>16</v>
      </c>
      <c r="P2" s="149" t="s">
        <v>17</v>
      </c>
      <c r="Q2" s="148" t="s">
        <v>15</v>
      </c>
      <c r="R2" s="148" t="s">
        <v>16</v>
      </c>
      <c r="S2" s="149" t="s">
        <v>17</v>
      </c>
      <c r="T2" s="148" t="s">
        <v>15</v>
      </c>
      <c r="U2" s="148" t="s">
        <v>16</v>
      </c>
      <c r="V2" s="149" t="s">
        <v>17</v>
      </c>
      <c r="W2" s="148" t="s">
        <v>15</v>
      </c>
      <c r="X2" s="148" t="s">
        <v>16</v>
      </c>
      <c r="Y2" s="149" t="s">
        <v>17</v>
      </c>
      <c r="Z2" s="148" t="s">
        <v>15</v>
      </c>
      <c r="AA2" s="148" t="s">
        <v>16</v>
      </c>
      <c r="AB2" s="149" t="s">
        <v>17</v>
      </c>
      <c r="AC2" s="124"/>
      <c r="AD2" s="124"/>
    </row>
    <row r="3" spans="1:34">
      <c r="A3" s="176"/>
      <c r="B3" s="177" t="s">
        <v>18</v>
      </c>
      <c r="C3" s="177" t="s">
        <v>19</v>
      </c>
      <c r="D3" s="178" t="s">
        <v>20</v>
      </c>
      <c r="E3" s="125"/>
      <c r="F3" s="125"/>
      <c r="G3" s="125"/>
      <c r="H3" s="125"/>
      <c r="I3" s="150"/>
      <c r="J3" s="150"/>
      <c r="K3" s="151"/>
      <c r="L3" s="151"/>
      <c r="M3" s="152"/>
      <c r="N3" s="151"/>
      <c r="O3" s="151"/>
      <c r="P3" s="152"/>
      <c r="Q3" s="151"/>
      <c r="R3" s="151"/>
      <c r="S3" s="152"/>
      <c r="T3" s="151"/>
      <c r="U3" s="151"/>
      <c r="V3" s="152"/>
      <c r="W3" s="151"/>
      <c r="X3" s="151"/>
      <c r="Y3" s="152"/>
      <c r="Z3" s="151"/>
      <c r="AA3" s="151"/>
      <c r="AB3" s="152"/>
      <c r="AC3" s="125"/>
      <c r="AD3" s="125"/>
    </row>
    <row r="4" spans="1:34">
      <c r="A4" s="176"/>
      <c r="B4" s="177"/>
      <c r="C4" s="177"/>
      <c r="D4" s="179"/>
      <c r="E4" s="125"/>
      <c r="F4" s="125"/>
      <c r="G4" s="125"/>
      <c r="H4" s="125"/>
      <c r="I4" s="144" t="s">
        <v>6</v>
      </c>
      <c r="J4" s="144" t="s">
        <v>7</v>
      </c>
      <c r="K4" s="148" t="s">
        <v>15</v>
      </c>
      <c r="L4" s="148" t="s">
        <v>16</v>
      </c>
      <c r="M4" s="149" t="s">
        <v>17</v>
      </c>
      <c r="N4" s="148" t="s">
        <v>15</v>
      </c>
      <c r="O4" s="148" t="s">
        <v>16</v>
      </c>
      <c r="P4" s="149" t="s">
        <v>17</v>
      </c>
      <c r="Q4" s="148" t="s">
        <v>15</v>
      </c>
      <c r="R4" s="148" t="s">
        <v>16</v>
      </c>
      <c r="S4" s="149" t="s">
        <v>17</v>
      </c>
      <c r="T4" s="148" t="s">
        <v>15</v>
      </c>
      <c r="U4" s="148" t="s">
        <v>16</v>
      </c>
      <c r="V4" s="149" t="s">
        <v>17</v>
      </c>
      <c r="W4" s="148" t="s">
        <v>15</v>
      </c>
      <c r="X4" s="148" t="s">
        <v>16</v>
      </c>
      <c r="Y4" s="149" t="s">
        <v>17</v>
      </c>
      <c r="Z4" s="148" t="s">
        <v>15</v>
      </c>
      <c r="AA4" s="148" t="s">
        <v>16</v>
      </c>
      <c r="AB4" s="149" t="s">
        <v>17</v>
      </c>
      <c r="AC4" s="125"/>
      <c r="AD4" s="125"/>
    </row>
    <row r="5" spans="1:34">
      <c r="A5" s="126" t="s">
        <v>21</v>
      </c>
      <c r="B5" s="127"/>
      <c r="C5" s="127"/>
      <c r="D5" s="128">
        <f t="shared" ref="D5:D42" si="0">AVERAGE(E5:H5)</f>
        <v>24.1666666666667</v>
      </c>
      <c r="E5" s="129">
        <f>M5</f>
        <v>24.1666666666667</v>
      </c>
      <c r="F5" s="130"/>
      <c r="G5" s="130"/>
      <c r="H5" s="130"/>
      <c r="I5" s="153">
        <f t="shared" ref="I5:I41" si="1">MIN(E5:H5)</f>
        <v>24.1666666666667</v>
      </c>
      <c r="J5" s="153">
        <f t="shared" ref="J5:J41" si="2">MAX(E5:H5)</f>
        <v>24.1666666666667</v>
      </c>
      <c r="K5" s="154">
        <v>58</v>
      </c>
      <c r="L5" s="154">
        <v>240</v>
      </c>
      <c r="M5" s="155">
        <f>K5/L5%</f>
        <v>24.1666666666667</v>
      </c>
      <c r="N5" s="154"/>
      <c r="O5" s="154"/>
      <c r="P5" s="155" t="e">
        <f>N5/O5%</f>
        <v>#DIV/0!</v>
      </c>
      <c r="Q5" s="154"/>
      <c r="R5" s="154"/>
      <c r="S5" s="155" t="e">
        <f>Q5/R5%</f>
        <v>#DIV/0!</v>
      </c>
      <c r="T5" s="154"/>
      <c r="U5" s="154"/>
      <c r="V5" s="155" t="e">
        <f>T5/U5%</f>
        <v>#DIV/0!</v>
      </c>
      <c r="W5" s="154"/>
      <c r="X5" s="154"/>
      <c r="Y5" s="155" t="e">
        <f>W5/X5%</f>
        <v>#DIV/0!</v>
      </c>
      <c r="Z5" s="154"/>
      <c r="AA5" s="154"/>
      <c r="AB5" s="155" t="e">
        <f>Z5/AA5%</f>
        <v>#DIV/0!</v>
      </c>
      <c r="AC5" s="165" t="s">
        <v>22</v>
      </c>
      <c r="AD5" s="130"/>
    </row>
    <row r="6" spans="1:34">
      <c r="A6" s="126" t="s">
        <v>23</v>
      </c>
      <c r="B6" s="131"/>
      <c r="C6" s="131"/>
      <c r="D6" s="128">
        <f t="shared" si="0"/>
        <v>47.1666666666667</v>
      </c>
      <c r="E6" s="129">
        <f t="shared" ref="E6:E42" si="3">M6</f>
        <v>38.3333333333333</v>
      </c>
      <c r="F6" s="129">
        <f t="shared" ref="F6:F42" si="4">P6</f>
        <v>56</v>
      </c>
      <c r="G6" s="130"/>
      <c r="H6" s="130"/>
      <c r="I6" s="153">
        <f t="shared" si="1"/>
        <v>38.3333333333333</v>
      </c>
      <c r="J6" s="153">
        <f t="shared" si="2"/>
        <v>56</v>
      </c>
      <c r="K6" s="154">
        <v>46</v>
      </c>
      <c r="L6" s="154">
        <v>120</v>
      </c>
      <c r="M6" s="155">
        <f>K6/L6%</f>
        <v>38.3333333333333</v>
      </c>
      <c r="N6" s="154">
        <v>56</v>
      </c>
      <c r="O6" s="154">
        <v>100</v>
      </c>
      <c r="P6" s="155">
        <f t="shared" ref="P6:P42" si="5">N6/O6%</f>
        <v>56</v>
      </c>
      <c r="Q6" s="154"/>
      <c r="R6" s="154"/>
      <c r="S6" s="155" t="e">
        <f t="shared" ref="S6:S42" si="6">Q6/R6%</f>
        <v>#DIV/0!</v>
      </c>
      <c r="T6" s="154"/>
      <c r="U6" s="154"/>
      <c r="V6" s="155" t="e">
        <f t="shared" ref="V6:V42" si="7">T6/U6%</f>
        <v>#DIV/0!</v>
      </c>
      <c r="W6" s="154"/>
      <c r="X6" s="154"/>
      <c r="Y6" s="155" t="e">
        <f t="shared" ref="Y6:Y42" si="8">W6/X6%</f>
        <v>#DIV/0!</v>
      </c>
      <c r="Z6" s="154"/>
      <c r="AA6" s="154"/>
      <c r="AB6" s="155" t="e">
        <f t="shared" ref="AB6:AB42" si="9">Z6/AA6%</f>
        <v>#DIV/0!</v>
      </c>
      <c r="AC6" s="165" t="s">
        <v>24</v>
      </c>
      <c r="AD6" s="165" t="s">
        <v>25</v>
      </c>
    </row>
    <row r="7" spans="1:34">
      <c r="A7" s="126" t="s">
        <v>26</v>
      </c>
      <c r="B7" s="131"/>
      <c r="C7" s="131"/>
      <c r="D7" s="128">
        <f t="shared" si="0"/>
        <v>47.9571026722925</v>
      </c>
      <c r="E7" s="129">
        <f t="shared" si="3"/>
        <v>62.025316455696199</v>
      </c>
      <c r="F7" s="129">
        <f t="shared" si="4"/>
        <v>33.8888888888889</v>
      </c>
      <c r="G7" s="130"/>
      <c r="H7" s="130"/>
      <c r="I7" s="153">
        <f t="shared" si="1"/>
        <v>33.8888888888889</v>
      </c>
      <c r="J7" s="153">
        <f t="shared" si="2"/>
        <v>62.025316455696199</v>
      </c>
      <c r="K7" s="154">
        <v>49</v>
      </c>
      <c r="L7" s="154">
        <v>79</v>
      </c>
      <c r="M7" s="155">
        <f t="shared" ref="M7:M42" si="10">K7/L7%</f>
        <v>62.025316455696199</v>
      </c>
      <c r="N7" s="154">
        <v>61</v>
      </c>
      <c r="O7" s="154">
        <v>180</v>
      </c>
      <c r="P7" s="155">
        <f t="shared" si="5"/>
        <v>33.8888888888889</v>
      </c>
      <c r="Q7" s="154"/>
      <c r="R7" s="154"/>
      <c r="S7" s="155" t="e">
        <f t="shared" si="6"/>
        <v>#DIV/0!</v>
      </c>
      <c r="T7" s="154"/>
      <c r="U7" s="154"/>
      <c r="V7" s="155" t="e">
        <f t="shared" si="7"/>
        <v>#DIV/0!</v>
      </c>
      <c r="W7" s="154"/>
      <c r="X7" s="154"/>
      <c r="Y7" s="155" t="e">
        <f t="shared" si="8"/>
        <v>#DIV/0!</v>
      </c>
      <c r="Z7" s="154"/>
      <c r="AA7" s="154"/>
      <c r="AB7" s="155" t="e">
        <f t="shared" si="9"/>
        <v>#DIV/0!</v>
      </c>
      <c r="AC7" s="165" t="s">
        <v>27</v>
      </c>
      <c r="AD7" s="130"/>
    </row>
    <row r="8" spans="1:34">
      <c r="A8" s="126" t="s">
        <v>28</v>
      </c>
      <c r="B8" s="131"/>
      <c r="C8" s="131"/>
      <c r="D8" s="128">
        <f t="shared" si="0"/>
        <v>32.122807017543899</v>
      </c>
      <c r="E8" s="129">
        <f t="shared" si="3"/>
        <v>4</v>
      </c>
      <c r="F8" s="129">
        <f t="shared" si="4"/>
        <v>45</v>
      </c>
      <c r="G8" s="129">
        <f>S8</f>
        <v>47.368421052631597</v>
      </c>
      <c r="H8" s="130"/>
      <c r="I8" s="153">
        <f t="shared" si="1"/>
        <v>4</v>
      </c>
      <c r="J8" s="153">
        <f t="shared" si="2"/>
        <v>47.368421052631597</v>
      </c>
      <c r="K8" s="156">
        <v>12</v>
      </c>
      <c r="L8" s="156">
        <v>300</v>
      </c>
      <c r="M8" s="155">
        <f t="shared" si="10"/>
        <v>4</v>
      </c>
      <c r="N8" s="156">
        <v>54</v>
      </c>
      <c r="O8" s="156">
        <v>120</v>
      </c>
      <c r="P8" s="155">
        <f t="shared" si="5"/>
        <v>45</v>
      </c>
      <c r="Q8" s="156">
        <v>18</v>
      </c>
      <c r="R8" s="156">
        <v>38</v>
      </c>
      <c r="S8" s="155">
        <f t="shared" si="6"/>
        <v>47.368421052631597</v>
      </c>
      <c r="T8" s="156"/>
      <c r="U8" s="156"/>
      <c r="V8" s="155" t="e">
        <f t="shared" si="7"/>
        <v>#DIV/0!</v>
      </c>
      <c r="W8" s="156"/>
      <c r="X8" s="156"/>
      <c r="Y8" s="155" t="e">
        <f t="shared" si="8"/>
        <v>#DIV/0!</v>
      </c>
      <c r="Z8" s="156"/>
      <c r="AA8" s="156"/>
      <c r="AB8" s="155" t="e">
        <f t="shared" si="9"/>
        <v>#DIV/0!</v>
      </c>
      <c r="AC8" s="166" t="s">
        <v>29</v>
      </c>
      <c r="AD8" s="166" t="s">
        <v>30</v>
      </c>
      <c r="AE8" s="166" t="s">
        <v>31</v>
      </c>
    </row>
    <row r="9" spans="1:34">
      <c r="A9" s="126" t="s">
        <v>32</v>
      </c>
      <c r="B9" s="132"/>
      <c r="C9" s="132"/>
      <c r="D9" s="128">
        <f t="shared" si="0"/>
        <v>29.066951566951602</v>
      </c>
      <c r="E9" s="129">
        <f t="shared" si="3"/>
        <v>10.2777777777778</v>
      </c>
      <c r="F9" s="129">
        <f t="shared" si="4"/>
        <v>38.461538461538503</v>
      </c>
      <c r="G9" s="129">
        <f>S9</f>
        <v>38.461538461538503</v>
      </c>
      <c r="H9" s="130"/>
      <c r="I9" s="153">
        <f t="shared" si="1"/>
        <v>10.2777777777778</v>
      </c>
      <c r="J9" s="153">
        <f t="shared" si="2"/>
        <v>38.461538461538503</v>
      </c>
      <c r="K9" s="156">
        <v>37</v>
      </c>
      <c r="L9" s="156">
        <v>360</v>
      </c>
      <c r="M9" s="155">
        <f t="shared" si="10"/>
        <v>10.2777777777778</v>
      </c>
      <c r="N9" s="156">
        <v>10</v>
      </c>
      <c r="O9" s="156">
        <v>26</v>
      </c>
      <c r="P9" s="155">
        <f t="shared" si="5"/>
        <v>38.461538461538503</v>
      </c>
      <c r="Q9" s="156">
        <v>10</v>
      </c>
      <c r="R9" s="156">
        <v>26</v>
      </c>
      <c r="S9" s="155">
        <f t="shared" si="6"/>
        <v>38.461538461538503</v>
      </c>
      <c r="T9" s="156"/>
      <c r="U9" s="156"/>
      <c r="V9" s="155" t="e">
        <f t="shared" si="7"/>
        <v>#DIV/0!</v>
      </c>
      <c r="W9" s="156"/>
      <c r="X9" s="156"/>
      <c r="Y9" s="155" t="e">
        <f t="shared" si="8"/>
        <v>#DIV/0!</v>
      </c>
      <c r="Z9" s="156"/>
      <c r="AA9" s="156"/>
      <c r="AB9" s="155" t="e">
        <f t="shared" si="9"/>
        <v>#DIV/0!</v>
      </c>
      <c r="AC9" s="166" t="s">
        <v>33</v>
      </c>
      <c r="AD9" s="166" t="s">
        <v>34</v>
      </c>
    </row>
    <row r="10" spans="1:34">
      <c r="A10" s="126" t="s">
        <v>35</v>
      </c>
      <c r="B10" s="131"/>
      <c r="C10" s="131"/>
      <c r="D10" s="128">
        <f t="shared" si="0"/>
        <v>12.9838709677419</v>
      </c>
      <c r="E10" s="129">
        <f t="shared" si="3"/>
        <v>5</v>
      </c>
      <c r="F10" s="129">
        <f t="shared" si="4"/>
        <v>20.9677419354839</v>
      </c>
      <c r="G10" s="130"/>
      <c r="H10" s="130"/>
      <c r="I10" s="153">
        <f t="shared" si="1"/>
        <v>5</v>
      </c>
      <c r="J10" s="153">
        <f t="shared" si="2"/>
        <v>20.9677419354839</v>
      </c>
      <c r="K10" s="156">
        <v>9</v>
      </c>
      <c r="L10" s="156">
        <v>180</v>
      </c>
      <c r="M10" s="155">
        <f t="shared" si="10"/>
        <v>5</v>
      </c>
      <c r="N10" s="156">
        <v>39</v>
      </c>
      <c r="O10" s="156">
        <v>186</v>
      </c>
      <c r="P10" s="155">
        <f t="shared" si="5"/>
        <v>20.9677419354839</v>
      </c>
      <c r="Q10" s="156"/>
      <c r="R10" s="156"/>
      <c r="S10" s="155" t="e">
        <f t="shared" si="6"/>
        <v>#DIV/0!</v>
      </c>
      <c r="T10" s="156"/>
      <c r="U10" s="156"/>
      <c r="V10" s="155" t="e">
        <f t="shared" si="7"/>
        <v>#DIV/0!</v>
      </c>
      <c r="W10" s="156"/>
      <c r="X10" s="156"/>
      <c r="Y10" s="155" t="e">
        <f t="shared" si="8"/>
        <v>#DIV/0!</v>
      </c>
      <c r="Z10" s="156"/>
      <c r="AA10" s="156"/>
      <c r="AB10" s="155" t="e">
        <f t="shared" si="9"/>
        <v>#DIV/0!</v>
      </c>
      <c r="AC10" s="166" t="s">
        <v>36</v>
      </c>
      <c r="AD10" s="166" t="s">
        <v>37</v>
      </c>
    </row>
    <row r="11" spans="1:34">
      <c r="A11" s="126" t="s">
        <v>38</v>
      </c>
      <c r="B11" s="131"/>
      <c r="C11" s="131"/>
      <c r="D11" s="128">
        <f t="shared" si="0"/>
        <v>9.875</v>
      </c>
      <c r="E11" s="129">
        <f t="shared" si="3"/>
        <v>3.75</v>
      </c>
      <c r="F11" s="129">
        <f t="shared" si="4"/>
        <v>16</v>
      </c>
      <c r="G11" s="130"/>
      <c r="H11" s="130"/>
      <c r="I11" s="153">
        <f t="shared" si="1"/>
        <v>3.75</v>
      </c>
      <c r="J11" s="153">
        <f t="shared" si="2"/>
        <v>16</v>
      </c>
      <c r="K11" s="156">
        <v>6</v>
      </c>
      <c r="L11" s="156">
        <v>160</v>
      </c>
      <c r="M11" s="155">
        <f t="shared" si="10"/>
        <v>3.75</v>
      </c>
      <c r="N11" s="156">
        <v>24</v>
      </c>
      <c r="O11" s="156">
        <v>150</v>
      </c>
      <c r="P11" s="155">
        <f t="shared" si="5"/>
        <v>16</v>
      </c>
      <c r="Q11" s="156"/>
      <c r="R11" s="156"/>
      <c r="S11" s="155" t="e">
        <f t="shared" si="6"/>
        <v>#DIV/0!</v>
      </c>
      <c r="T11" s="156"/>
      <c r="U11" s="156"/>
      <c r="V11" s="155" t="e">
        <f t="shared" si="7"/>
        <v>#DIV/0!</v>
      </c>
      <c r="W11" s="156"/>
      <c r="X11" s="156"/>
      <c r="Y11" s="155" t="e">
        <f t="shared" si="8"/>
        <v>#DIV/0!</v>
      </c>
      <c r="Z11" s="156"/>
      <c r="AA11" s="156"/>
      <c r="AB11" s="155" t="e">
        <f t="shared" si="9"/>
        <v>#DIV/0!</v>
      </c>
      <c r="AC11" s="166" t="s">
        <v>39</v>
      </c>
      <c r="AD11" s="166" t="s">
        <v>40</v>
      </c>
    </row>
    <row r="12" spans="1:34">
      <c r="A12" s="126" t="s">
        <v>41</v>
      </c>
      <c r="B12" s="131"/>
      <c r="C12" s="131"/>
      <c r="D12" s="128">
        <f t="shared" si="0"/>
        <v>55.080213903743299</v>
      </c>
      <c r="E12" s="129">
        <f t="shared" si="3"/>
        <v>55.080213903743299</v>
      </c>
      <c r="F12" s="130"/>
      <c r="G12" s="130"/>
      <c r="H12" s="130"/>
      <c r="I12" s="153">
        <f t="shared" si="1"/>
        <v>55.080213903743299</v>
      </c>
      <c r="J12" s="153">
        <f t="shared" si="2"/>
        <v>55.080213903743299</v>
      </c>
      <c r="K12" s="156">
        <v>206</v>
      </c>
      <c r="L12" s="156">
        <v>374</v>
      </c>
      <c r="M12" s="155">
        <f t="shared" si="10"/>
        <v>55.080213903743299</v>
      </c>
      <c r="N12" s="156"/>
      <c r="O12" s="156"/>
      <c r="P12" s="155" t="e">
        <f t="shared" si="5"/>
        <v>#DIV/0!</v>
      </c>
      <c r="Q12" s="156"/>
      <c r="R12" s="156"/>
      <c r="S12" s="155" t="e">
        <f t="shared" si="6"/>
        <v>#DIV/0!</v>
      </c>
      <c r="T12" s="156"/>
      <c r="U12" s="156"/>
      <c r="V12" s="155" t="e">
        <f t="shared" si="7"/>
        <v>#DIV/0!</v>
      </c>
      <c r="W12" s="156"/>
      <c r="X12" s="156"/>
      <c r="Y12" s="155" t="e">
        <f t="shared" si="8"/>
        <v>#DIV/0!</v>
      </c>
      <c r="Z12" s="156"/>
      <c r="AA12" s="156"/>
      <c r="AB12" s="155" t="e">
        <f t="shared" si="9"/>
        <v>#DIV/0!</v>
      </c>
      <c r="AC12" s="166" t="s">
        <v>42</v>
      </c>
      <c r="AD12" s="130"/>
    </row>
    <row r="13" spans="1:34">
      <c r="A13" s="126" t="s">
        <v>43</v>
      </c>
      <c r="B13" s="131"/>
      <c r="C13" s="131"/>
      <c r="D13" s="128">
        <f t="shared" si="0"/>
        <v>26.7777777777778</v>
      </c>
      <c r="E13" s="129">
        <f t="shared" si="3"/>
        <v>50.6666666666667</v>
      </c>
      <c r="F13" s="129">
        <f t="shared" si="4"/>
        <v>28.6666666666667</v>
      </c>
      <c r="G13" s="129">
        <f>S13</f>
        <v>16.6666666666667</v>
      </c>
      <c r="H13" s="129">
        <f>V13</f>
        <v>11.1111111111111</v>
      </c>
      <c r="I13" s="153">
        <f t="shared" si="1"/>
        <v>11.1111111111111</v>
      </c>
      <c r="J13" s="153">
        <f t="shared" si="2"/>
        <v>50.6666666666667</v>
      </c>
      <c r="K13" s="156">
        <v>304</v>
      </c>
      <c r="L13" s="156">
        <v>600</v>
      </c>
      <c r="M13" s="155">
        <f t="shared" si="10"/>
        <v>50.6666666666667</v>
      </c>
      <c r="N13" s="156">
        <v>43</v>
      </c>
      <c r="O13" s="156">
        <v>150</v>
      </c>
      <c r="P13" s="155">
        <f t="shared" si="5"/>
        <v>28.6666666666667</v>
      </c>
      <c r="Q13" s="156">
        <v>3</v>
      </c>
      <c r="R13" s="156">
        <v>18</v>
      </c>
      <c r="S13" s="155">
        <f t="shared" si="6"/>
        <v>16.6666666666667</v>
      </c>
      <c r="T13" s="156">
        <v>2</v>
      </c>
      <c r="U13" s="156">
        <v>18</v>
      </c>
      <c r="V13" s="155">
        <f t="shared" si="7"/>
        <v>11.1111111111111</v>
      </c>
      <c r="W13" s="156"/>
      <c r="X13" s="156"/>
      <c r="Y13" s="155" t="e">
        <f t="shared" si="8"/>
        <v>#DIV/0!</v>
      </c>
      <c r="Z13" s="156"/>
      <c r="AA13" s="156"/>
      <c r="AB13" s="155" t="e">
        <f t="shared" si="9"/>
        <v>#DIV/0!</v>
      </c>
      <c r="AC13" s="166" t="s">
        <v>44</v>
      </c>
      <c r="AD13" s="166" t="s">
        <v>45</v>
      </c>
      <c r="AE13" s="166" t="s">
        <v>34</v>
      </c>
    </row>
    <row r="14" spans="1:34">
      <c r="A14" s="126" t="s">
        <v>46</v>
      </c>
      <c r="B14" s="127"/>
      <c r="C14" s="131"/>
      <c r="D14" s="128">
        <f t="shared" si="0"/>
        <v>28.6666666666667</v>
      </c>
      <c r="E14" s="129">
        <f t="shared" si="3"/>
        <v>28.6666666666667</v>
      </c>
      <c r="F14" s="130"/>
      <c r="G14" s="130"/>
      <c r="H14" s="130"/>
      <c r="I14" s="153">
        <f t="shared" si="1"/>
        <v>28.6666666666667</v>
      </c>
      <c r="J14" s="153">
        <f t="shared" si="2"/>
        <v>28.6666666666667</v>
      </c>
      <c r="K14" s="156">
        <v>43</v>
      </c>
      <c r="L14" s="156">
        <v>150</v>
      </c>
      <c r="M14" s="155">
        <f t="shared" si="10"/>
        <v>28.6666666666667</v>
      </c>
      <c r="N14" s="156"/>
      <c r="O14" s="156"/>
      <c r="P14" s="155" t="e">
        <f t="shared" si="5"/>
        <v>#DIV/0!</v>
      </c>
      <c r="Q14" s="156"/>
      <c r="R14" s="156"/>
      <c r="S14" s="155" t="e">
        <f t="shared" si="6"/>
        <v>#DIV/0!</v>
      </c>
      <c r="T14" s="156"/>
      <c r="U14" s="156"/>
      <c r="V14" s="155" t="e">
        <f t="shared" si="7"/>
        <v>#DIV/0!</v>
      </c>
      <c r="W14" s="156"/>
      <c r="X14" s="156"/>
      <c r="Y14" s="155" t="e">
        <f t="shared" si="8"/>
        <v>#DIV/0!</v>
      </c>
      <c r="Z14" s="156"/>
      <c r="AA14" s="156"/>
      <c r="AB14" s="155" t="e">
        <f t="shared" si="9"/>
        <v>#DIV/0!</v>
      </c>
      <c r="AC14" s="166" t="s">
        <v>45</v>
      </c>
      <c r="AD14" s="130"/>
    </row>
    <row r="15" spans="1:34">
      <c r="A15" s="126" t="s">
        <v>47</v>
      </c>
      <c r="B15" s="131"/>
      <c r="C15" s="131"/>
      <c r="D15" s="128">
        <f t="shared" si="0"/>
        <v>50</v>
      </c>
      <c r="E15" s="129">
        <f t="shared" si="3"/>
        <v>50</v>
      </c>
      <c r="F15" s="130"/>
      <c r="G15" s="130"/>
      <c r="H15" s="130"/>
      <c r="I15" s="153">
        <f t="shared" si="1"/>
        <v>50</v>
      </c>
      <c r="J15" s="153">
        <f t="shared" si="2"/>
        <v>50</v>
      </c>
      <c r="K15" s="156">
        <v>11</v>
      </c>
      <c r="L15" s="156">
        <v>22</v>
      </c>
      <c r="M15" s="155">
        <f t="shared" si="10"/>
        <v>50</v>
      </c>
      <c r="N15" s="156"/>
      <c r="O15" s="156"/>
      <c r="P15" s="155" t="e">
        <f t="shared" si="5"/>
        <v>#DIV/0!</v>
      </c>
      <c r="Q15" s="156"/>
      <c r="R15" s="156"/>
      <c r="S15" s="155" t="e">
        <f t="shared" si="6"/>
        <v>#DIV/0!</v>
      </c>
      <c r="T15" s="156"/>
      <c r="U15" s="156"/>
      <c r="V15" s="155" t="e">
        <f t="shared" si="7"/>
        <v>#DIV/0!</v>
      </c>
      <c r="W15" s="156"/>
      <c r="X15" s="156"/>
      <c r="Y15" s="155" t="e">
        <f t="shared" si="8"/>
        <v>#DIV/0!</v>
      </c>
      <c r="Z15" s="156"/>
      <c r="AA15" s="156"/>
      <c r="AB15" s="155" t="e">
        <f t="shared" si="9"/>
        <v>#DIV/0!</v>
      </c>
      <c r="AC15" s="130"/>
      <c r="AD15" s="130"/>
    </row>
    <row r="16" spans="1:34">
      <c r="A16" s="126" t="s">
        <v>48</v>
      </c>
      <c r="B16" s="131"/>
      <c r="C16" s="131"/>
      <c r="D16" s="128">
        <f t="shared" si="0"/>
        <v>8</v>
      </c>
      <c r="E16" s="129">
        <f t="shared" si="3"/>
        <v>8</v>
      </c>
      <c r="F16" s="130"/>
      <c r="G16" s="130"/>
      <c r="H16" s="130"/>
      <c r="I16" s="153">
        <f t="shared" si="1"/>
        <v>8</v>
      </c>
      <c r="J16" s="153">
        <f t="shared" si="2"/>
        <v>8</v>
      </c>
      <c r="K16" s="156">
        <v>4</v>
      </c>
      <c r="L16" s="156">
        <v>50</v>
      </c>
      <c r="M16" s="155">
        <f t="shared" si="10"/>
        <v>8</v>
      </c>
      <c r="N16" s="156"/>
      <c r="O16" s="156"/>
      <c r="P16" s="155" t="e">
        <f t="shared" si="5"/>
        <v>#DIV/0!</v>
      </c>
      <c r="Q16" s="156"/>
      <c r="R16" s="156"/>
      <c r="S16" s="155" t="e">
        <f t="shared" si="6"/>
        <v>#DIV/0!</v>
      </c>
      <c r="T16" s="156"/>
      <c r="U16" s="156"/>
      <c r="V16" s="155" t="e">
        <f t="shared" si="7"/>
        <v>#DIV/0!</v>
      </c>
      <c r="W16" s="156"/>
      <c r="X16" s="156"/>
      <c r="Y16" s="155" t="e">
        <f t="shared" si="8"/>
        <v>#DIV/0!</v>
      </c>
      <c r="Z16" s="156"/>
      <c r="AA16" s="156"/>
      <c r="AB16" s="155" t="e">
        <f t="shared" si="9"/>
        <v>#DIV/0!</v>
      </c>
      <c r="AC16" s="166" t="s">
        <v>49</v>
      </c>
      <c r="AD16" s="130"/>
    </row>
    <row r="17" spans="1:32">
      <c r="A17" s="126" t="s">
        <v>50</v>
      </c>
      <c r="B17" s="131"/>
      <c r="C17" s="131"/>
      <c r="D17" s="128">
        <f t="shared" si="0"/>
        <v>80.346320346320297</v>
      </c>
      <c r="E17" s="129">
        <f t="shared" si="3"/>
        <v>95.238095238095198</v>
      </c>
      <c r="F17" s="129">
        <f t="shared" si="4"/>
        <v>65.454545454545496</v>
      </c>
      <c r="G17" s="130"/>
      <c r="H17" s="130"/>
      <c r="I17" s="153">
        <f t="shared" si="1"/>
        <v>65.454545454545496</v>
      </c>
      <c r="J17" s="153">
        <f t="shared" si="2"/>
        <v>95.238095238095198</v>
      </c>
      <c r="K17" s="156">
        <v>20</v>
      </c>
      <c r="L17" s="156">
        <v>21</v>
      </c>
      <c r="M17" s="155">
        <f t="shared" si="10"/>
        <v>95.238095238095198</v>
      </c>
      <c r="N17" s="156">
        <v>72</v>
      </c>
      <c r="O17" s="156">
        <v>110</v>
      </c>
      <c r="P17" s="155">
        <f t="shared" si="5"/>
        <v>65.454545454545496</v>
      </c>
      <c r="Q17" s="156"/>
      <c r="R17" s="156"/>
      <c r="S17" s="155" t="e">
        <f t="shared" si="6"/>
        <v>#DIV/0!</v>
      </c>
      <c r="T17" s="156"/>
      <c r="U17" s="156"/>
      <c r="V17" s="155" t="e">
        <f t="shared" si="7"/>
        <v>#DIV/0!</v>
      </c>
      <c r="W17" s="156"/>
      <c r="X17" s="156"/>
      <c r="Y17" s="155" t="e">
        <f t="shared" si="8"/>
        <v>#DIV/0!</v>
      </c>
      <c r="Z17" s="156"/>
      <c r="AA17" s="156"/>
      <c r="AB17" s="155" t="e">
        <f t="shared" si="9"/>
        <v>#DIV/0!</v>
      </c>
      <c r="AC17" s="166" t="s">
        <v>51</v>
      </c>
      <c r="AD17" s="166" t="s">
        <v>52</v>
      </c>
      <c r="AE17" s="167" t="s">
        <v>53</v>
      </c>
      <c r="AF17" s="168" t="s">
        <v>34</v>
      </c>
    </row>
    <row r="18" spans="1:32">
      <c r="A18" s="126" t="s">
        <v>54</v>
      </c>
      <c r="B18" s="131"/>
      <c r="C18" s="131"/>
      <c r="D18" s="128">
        <f t="shared" si="0"/>
        <v>29.8</v>
      </c>
      <c r="E18" s="133">
        <v>29.8</v>
      </c>
      <c r="F18" s="130"/>
      <c r="G18" s="130"/>
      <c r="H18" s="130"/>
      <c r="I18" s="153">
        <f t="shared" si="1"/>
        <v>29.8</v>
      </c>
      <c r="J18" s="153">
        <f t="shared" si="2"/>
        <v>29.8</v>
      </c>
      <c r="K18" s="133">
        <v>114</v>
      </c>
      <c r="L18" s="133">
        <v>384</v>
      </c>
      <c r="M18" s="155">
        <f t="shared" si="10"/>
        <v>29.6875</v>
      </c>
      <c r="N18" s="157"/>
      <c r="O18" s="157"/>
      <c r="P18" s="155" t="e">
        <f t="shared" si="5"/>
        <v>#DIV/0!</v>
      </c>
      <c r="Q18" s="157"/>
      <c r="R18" s="157"/>
      <c r="S18" s="155" t="e">
        <f t="shared" si="6"/>
        <v>#DIV/0!</v>
      </c>
      <c r="T18" s="157"/>
      <c r="U18" s="157"/>
      <c r="V18" s="155" t="e">
        <f t="shared" si="7"/>
        <v>#DIV/0!</v>
      </c>
      <c r="W18" s="157"/>
      <c r="X18" s="157"/>
      <c r="Y18" s="155" t="e">
        <f t="shared" si="8"/>
        <v>#DIV/0!</v>
      </c>
      <c r="Z18" s="157"/>
      <c r="AA18" s="157"/>
      <c r="AB18" s="155" t="e">
        <f t="shared" si="9"/>
        <v>#DIV/0!</v>
      </c>
      <c r="AC18" s="169"/>
      <c r="AD18" s="130"/>
    </row>
    <row r="19" spans="1:32">
      <c r="A19" s="126" t="s">
        <v>55</v>
      </c>
      <c r="B19" s="131"/>
      <c r="C19" s="131"/>
      <c r="D19" s="128">
        <f t="shared" si="0"/>
        <v>29.8</v>
      </c>
      <c r="E19" s="133">
        <v>29.8</v>
      </c>
      <c r="F19" s="130"/>
      <c r="G19" s="130"/>
      <c r="H19" s="130"/>
      <c r="I19" s="153">
        <f t="shared" si="1"/>
        <v>29.8</v>
      </c>
      <c r="J19" s="153">
        <f t="shared" si="2"/>
        <v>29.8</v>
      </c>
      <c r="K19" s="133">
        <v>114</v>
      </c>
      <c r="L19" s="133">
        <v>384</v>
      </c>
      <c r="M19" s="155">
        <f t="shared" si="10"/>
        <v>29.6875</v>
      </c>
      <c r="N19" s="156"/>
      <c r="O19" s="156"/>
      <c r="P19" s="155" t="e">
        <f t="shared" si="5"/>
        <v>#DIV/0!</v>
      </c>
      <c r="Q19" s="156"/>
      <c r="R19" s="156"/>
      <c r="S19" s="155" t="e">
        <f t="shared" si="6"/>
        <v>#DIV/0!</v>
      </c>
      <c r="T19" s="156"/>
      <c r="U19" s="156"/>
      <c r="V19" s="155" t="e">
        <f t="shared" si="7"/>
        <v>#DIV/0!</v>
      </c>
      <c r="W19" s="156"/>
      <c r="X19" s="156"/>
      <c r="Y19" s="155" t="e">
        <f t="shared" si="8"/>
        <v>#DIV/0!</v>
      </c>
      <c r="Z19" s="156"/>
      <c r="AA19" s="156"/>
      <c r="AB19" s="155" t="e">
        <f t="shared" si="9"/>
        <v>#DIV/0!</v>
      </c>
      <c r="AC19" s="130"/>
      <c r="AD19" s="130"/>
    </row>
    <row r="20" spans="1:32">
      <c r="A20" s="126" t="s">
        <v>56</v>
      </c>
      <c r="B20" s="131"/>
      <c r="C20" s="131"/>
      <c r="D20" s="128">
        <f t="shared" si="0"/>
        <v>44.0277777777778</v>
      </c>
      <c r="E20" s="129">
        <f t="shared" si="3"/>
        <v>21.3888888888889</v>
      </c>
      <c r="F20" s="129">
        <f t="shared" si="4"/>
        <v>66.6666666666667</v>
      </c>
      <c r="G20" s="130"/>
      <c r="H20" s="130"/>
      <c r="I20" s="153">
        <f t="shared" si="1"/>
        <v>21.3888888888889</v>
      </c>
      <c r="J20" s="153">
        <f t="shared" si="2"/>
        <v>66.6666666666667</v>
      </c>
      <c r="K20" s="156">
        <v>77</v>
      </c>
      <c r="L20" s="156">
        <v>360</v>
      </c>
      <c r="M20" s="155">
        <f t="shared" si="10"/>
        <v>21.3888888888889</v>
      </c>
      <c r="N20" s="156">
        <v>4</v>
      </c>
      <c r="O20" s="156">
        <v>6</v>
      </c>
      <c r="P20" s="155">
        <f t="shared" si="5"/>
        <v>66.6666666666667</v>
      </c>
      <c r="Q20" s="156"/>
      <c r="R20" s="156"/>
      <c r="S20" s="155" t="e">
        <f t="shared" si="6"/>
        <v>#DIV/0!</v>
      </c>
      <c r="T20" s="156"/>
      <c r="U20" s="156"/>
      <c r="V20" s="155" t="e">
        <f t="shared" si="7"/>
        <v>#DIV/0!</v>
      </c>
      <c r="W20" s="156"/>
      <c r="X20" s="156"/>
      <c r="Y20" s="155" t="e">
        <f t="shared" si="8"/>
        <v>#DIV/0!</v>
      </c>
      <c r="Z20" s="156"/>
      <c r="AA20" s="156"/>
      <c r="AB20" s="155" t="e">
        <f t="shared" si="9"/>
        <v>#DIV/0!</v>
      </c>
      <c r="AC20" s="166" t="s">
        <v>57</v>
      </c>
      <c r="AD20" s="169" t="s">
        <v>53</v>
      </c>
      <c r="AE20" s="169" t="s">
        <v>58</v>
      </c>
    </row>
    <row r="21" spans="1:32">
      <c r="A21" s="126" t="s">
        <v>59</v>
      </c>
      <c r="B21" s="131"/>
      <c r="C21" s="131"/>
      <c r="D21" s="128">
        <f t="shared" si="0"/>
        <v>66.8888888888889</v>
      </c>
      <c r="E21" s="129">
        <f t="shared" si="3"/>
        <v>77.7777777777778</v>
      </c>
      <c r="F21" s="129">
        <f t="shared" si="4"/>
        <v>56</v>
      </c>
      <c r="G21" s="130"/>
      <c r="H21" s="130"/>
      <c r="I21" s="153">
        <f t="shared" si="1"/>
        <v>56</v>
      </c>
      <c r="J21" s="153">
        <f t="shared" si="2"/>
        <v>77.7777777777778</v>
      </c>
      <c r="K21" s="157">
        <v>7</v>
      </c>
      <c r="L21" s="157">
        <v>9</v>
      </c>
      <c r="M21" s="155">
        <f t="shared" si="10"/>
        <v>77.7777777777778</v>
      </c>
      <c r="N21" s="157">
        <v>14</v>
      </c>
      <c r="O21" s="157">
        <v>25</v>
      </c>
      <c r="P21" s="155">
        <f t="shared" si="5"/>
        <v>56</v>
      </c>
      <c r="Q21" s="157"/>
      <c r="R21" s="157"/>
      <c r="S21" s="155" t="e">
        <f t="shared" si="6"/>
        <v>#DIV/0!</v>
      </c>
      <c r="T21" s="157"/>
      <c r="U21" s="157"/>
      <c r="V21" s="155" t="e">
        <f t="shared" si="7"/>
        <v>#DIV/0!</v>
      </c>
      <c r="W21" s="157"/>
      <c r="X21" s="157"/>
      <c r="Y21" s="155" t="e">
        <f t="shared" si="8"/>
        <v>#DIV/0!</v>
      </c>
      <c r="Z21" s="157"/>
      <c r="AA21" s="157"/>
      <c r="AB21" s="155" t="e">
        <f t="shared" si="9"/>
        <v>#DIV/0!</v>
      </c>
      <c r="AC21" s="169" t="s">
        <v>53</v>
      </c>
      <c r="AD21" s="130"/>
    </row>
    <row r="22" spans="1:32">
      <c r="A22" s="126" t="s">
        <v>60</v>
      </c>
      <c r="B22" s="131"/>
      <c r="C22" s="131"/>
      <c r="D22" s="128">
        <f t="shared" si="0"/>
        <v>14.705882352941201</v>
      </c>
      <c r="E22" s="129">
        <f t="shared" si="3"/>
        <v>14.705882352941201</v>
      </c>
      <c r="F22" s="130"/>
      <c r="G22" s="130"/>
      <c r="H22" s="130"/>
      <c r="I22" s="153">
        <f t="shared" si="1"/>
        <v>14.705882352941201</v>
      </c>
      <c r="J22" s="153">
        <f t="shared" si="2"/>
        <v>14.705882352941201</v>
      </c>
      <c r="K22" s="156">
        <v>15</v>
      </c>
      <c r="L22" s="156">
        <v>102</v>
      </c>
      <c r="M22" s="155">
        <f t="shared" si="10"/>
        <v>14.705882352941201</v>
      </c>
      <c r="N22" s="156"/>
      <c r="O22" s="156"/>
      <c r="P22" s="155" t="e">
        <f t="shared" si="5"/>
        <v>#DIV/0!</v>
      </c>
      <c r="Q22" s="156"/>
      <c r="R22" s="156"/>
      <c r="S22" s="155" t="e">
        <f t="shared" si="6"/>
        <v>#DIV/0!</v>
      </c>
      <c r="T22" s="156"/>
      <c r="U22" s="156"/>
      <c r="V22" s="155" t="e">
        <f t="shared" si="7"/>
        <v>#DIV/0!</v>
      </c>
      <c r="W22" s="156"/>
      <c r="X22" s="156"/>
      <c r="Y22" s="155" t="e">
        <f t="shared" si="8"/>
        <v>#DIV/0!</v>
      </c>
      <c r="Z22" s="156"/>
      <c r="AA22" s="156"/>
      <c r="AB22" s="155" t="e">
        <f t="shared" si="9"/>
        <v>#DIV/0!</v>
      </c>
      <c r="AC22" s="130"/>
      <c r="AD22" s="130"/>
    </row>
    <row r="23" spans="1:32">
      <c r="A23" s="126" t="s">
        <v>61</v>
      </c>
      <c r="B23" s="131"/>
      <c r="C23" s="131"/>
      <c r="D23" s="128">
        <f t="shared" si="0"/>
        <v>29.591836734693899</v>
      </c>
      <c r="E23" s="129">
        <f t="shared" si="3"/>
        <v>29.591836734693899</v>
      </c>
      <c r="F23" s="130"/>
      <c r="G23" s="130"/>
      <c r="H23" s="130"/>
      <c r="I23" s="153">
        <f t="shared" si="1"/>
        <v>29.591836734693899</v>
      </c>
      <c r="J23" s="153">
        <f t="shared" si="2"/>
        <v>29.591836734693899</v>
      </c>
      <c r="K23" s="156">
        <v>29</v>
      </c>
      <c r="L23" s="156">
        <v>98</v>
      </c>
      <c r="M23" s="155">
        <f t="shared" si="10"/>
        <v>29.591836734693899</v>
      </c>
      <c r="N23" s="156"/>
      <c r="O23" s="156"/>
      <c r="P23" s="155" t="e">
        <f t="shared" si="5"/>
        <v>#DIV/0!</v>
      </c>
      <c r="Q23" s="156"/>
      <c r="R23" s="156"/>
      <c r="S23" s="155" t="e">
        <f t="shared" si="6"/>
        <v>#DIV/0!</v>
      </c>
      <c r="T23" s="156"/>
      <c r="U23" s="156"/>
      <c r="V23" s="155" t="e">
        <f t="shared" si="7"/>
        <v>#DIV/0!</v>
      </c>
      <c r="W23" s="156"/>
      <c r="X23" s="156"/>
      <c r="Y23" s="155" t="e">
        <f t="shared" si="8"/>
        <v>#DIV/0!</v>
      </c>
      <c r="Z23" s="156"/>
      <c r="AA23" s="156"/>
      <c r="AB23" s="155" t="e">
        <f t="shared" si="9"/>
        <v>#DIV/0!</v>
      </c>
      <c r="AC23" s="166" t="s">
        <v>62</v>
      </c>
      <c r="AD23" s="130"/>
    </row>
    <row r="24" spans="1:32">
      <c r="A24" s="126" t="s">
        <v>63</v>
      </c>
      <c r="B24" s="131"/>
      <c r="C24" s="131"/>
      <c r="D24" s="128">
        <f t="shared" si="0"/>
        <v>17.051325437112201</v>
      </c>
      <c r="E24" s="129">
        <f t="shared" si="3"/>
        <v>30.3333333333333</v>
      </c>
      <c r="F24" s="129">
        <f t="shared" si="4"/>
        <v>2.48730964467005</v>
      </c>
      <c r="G24" s="129">
        <f t="shared" ref="G24:G42" si="11">S24</f>
        <v>18.3333333333333</v>
      </c>
      <c r="H24" s="130"/>
      <c r="I24" s="153">
        <f t="shared" si="1"/>
        <v>2.48730964467005</v>
      </c>
      <c r="J24" s="153">
        <f t="shared" si="2"/>
        <v>30.3333333333333</v>
      </c>
      <c r="K24" s="156">
        <v>91</v>
      </c>
      <c r="L24" s="156">
        <v>300</v>
      </c>
      <c r="M24" s="155">
        <f t="shared" si="10"/>
        <v>30.3333333333333</v>
      </c>
      <c r="N24" s="156">
        <v>49</v>
      </c>
      <c r="O24" s="156">
        <v>1970</v>
      </c>
      <c r="P24" s="155">
        <f t="shared" si="5"/>
        <v>2.48730964467005</v>
      </c>
      <c r="Q24" s="156">
        <v>165</v>
      </c>
      <c r="R24" s="156">
        <v>900</v>
      </c>
      <c r="S24" s="155">
        <f t="shared" si="6"/>
        <v>18.3333333333333</v>
      </c>
      <c r="T24" s="156"/>
      <c r="U24" s="156"/>
      <c r="V24" s="155" t="e">
        <f t="shared" si="7"/>
        <v>#DIV/0!</v>
      </c>
      <c r="W24" s="156"/>
      <c r="X24" s="156"/>
      <c r="Y24" s="155" t="e">
        <f t="shared" si="8"/>
        <v>#DIV/0!</v>
      </c>
      <c r="Z24" s="156"/>
      <c r="AA24" s="156"/>
      <c r="AB24" s="155" t="e">
        <f t="shared" si="9"/>
        <v>#DIV/0!</v>
      </c>
      <c r="AC24" s="166" t="s">
        <v>64</v>
      </c>
      <c r="AD24" s="166" t="s">
        <v>65</v>
      </c>
      <c r="AE24" s="166" t="s">
        <v>66</v>
      </c>
    </row>
    <row r="25" spans="1:32">
      <c r="A25" s="126" t="s">
        <v>67</v>
      </c>
      <c r="B25" s="131"/>
      <c r="C25" s="131"/>
      <c r="D25" s="128">
        <f t="shared" si="0"/>
        <v>18</v>
      </c>
      <c r="E25" s="129">
        <f t="shared" si="3"/>
        <v>18</v>
      </c>
      <c r="F25" s="130"/>
      <c r="G25" s="130"/>
      <c r="H25" s="130"/>
      <c r="I25" s="153">
        <f t="shared" si="1"/>
        <v>18</v>
      </c>
      <c r="J25" s="153">
        <f t="shared" si="2"/>
        <v>18</v>
      </c>
      <c r="K25" s="156">
        <v>18</v>
      </c>
      <c r="L25" s="156">
        <v>100</v>
      </c>
      <c r="M25" s="155">
        <f t="shared" si="10"/>
        <v>18</v>
      </c>
      <c r="N25" s="156"/>
      <c r="O25" s="156"/>
      <c r="P25" s="155" t="e">
        <f t="shared" si="5"/>
        <v>#DIV/0!</v>
      </c>
      <c r="Q25" s="156"/>
      <c r="R25" s="156"/>
      <c r="S25" s="155" t="e">
        <f t="shared" si="6"/>
        <v>#DIV/0!</v>
      </c>
      <c r="T25" s="156"/>
      <c r="U25" s="156"/>
      <c r="V25" s="155" t="e">
        <f t="shared" si="7"/>
        <v>#DIV/0!</v>
      </c>
      <c r="W25" s="156"/>
      <c r="X25" s="156"/>
      <c r="Y25" s="155" t="e">
        <f t="shared" si="8"/>
        <v>#DIV/0!</v>
      </c>
      <c r="Z25" s="156"/>
      <c r="AA25" s="156"/>
      <c r="AB25" s="155" t="e">
        <f t="shared" si="9"/>
        <v>#DIV/0!</v>
      </c>
      <c r="AC25" s="166" t="s">
        <v>68</v>
      </c>
      <c r="AD25" s="166" t="s">
        <v>69</v>
      </c>
    </row>
    <row r="26" spans="1:32">
      <c r="A26" s="126" t="s">
        <v>70</v>
      </c>
      <c r="B26" s="131"/>
      <c r="C26" s="131"/>
      <c r="D26" s="128">
        <f t="shared" si="0"/>
        <v>17.8333333333333</v>
      </c>
      <c r="E26" s="129">
        <f t="shared" si="3"/>
        <v>16.6666666666667</v>
      </c>
      <c r="F26" s="129">
        <f t="shared" si="4"/>
        <v>19</v>
      </c>
      <c r="G26" s="130"/>
      <c r="H26" s="130"/>
      <c r="I26" s="153">
        <f t="shared" si="1"/>
        <v>16.6666666666667</v>
      </c>
      <c r="J26" s="153">
        <f t="shared" si="2"/>
        <v>19</v>
      </c>
      <c r="K26" s="156">
        <v>98</v>
      </c>
      <c r="L26" s="156">
        <v>588</v>
      </c>
      <c r="M26" s="155">
        <f t="shared" si="10"/>
        <v>16.6666666666667</v>
      </c>
      <c r="N26" s="156">
        <v>19</v>
      </c>
      <c r="O26" s="156">
        <v>100</v>
      </c>
      <c r="P26" s="155">
        <f t="shared" si="5"/>
        <v>19</v>
      </c>
      <c r="Q26" s="156"/>
      <c r="R26" s="156"/>
      <c r="S26" s="155" t="e">
        <f t="shared" si="6"/>
        <v>#DIV/0!</v>
      </c>
      <c r="T26" s="156"/>
      <c r="U26" s="156"/>
      <c r="V26" s="155" t="e">
        <f t="shared" si="7"/>
        <v>#DIV/0!</v>
      </c>
      <c r="W26" s="156"/>
      <c r="X26" s="156"/>
      <c r="Y26" s="155" t="e">
        <f t="shared" si="8"/>
        <v>#DIV/0!</v>
      </c>
      <c r="Z26" s="156"/>
      <c r="AA26" s="156"/>
      <c r="AB26" s="155" t="e">
        <f t="shared" si="9"/>
        <v>#DIV/0!</v>
      </c>
      <c r="AC26" s="166" t="s">
        <v>71</v>
      </c>
      <c r="AD26" s="166" t="s">
        <v>72</v>
      </c>
      <c r="AE26" s="166" t="s">
        <v>73</v>
      </c>
      <c r="AF26" s="169" t="s">
        <v>74</v>
      </c>
    </row>
    <row r="27" spans="1:32">
      <c r="A27" s="126" t="s">
        <v>75</v>
      </c>
      <c r="B27" s="131"/>
      <c r="C27" s="131"/>
      <c r="D27" s="128">
        <f t="shared" si="0"/>
        <v>33.914092664092699</v>
      </c>
      <c r="E27" s="129">
        <f t="shared" si="3"/>
        <v>37.857142857142897</v>
      </c>
      <c r="F27" s="129">
        <f t="shared" si="4"/>
        <v>28.75</v>
      </c>
      <c r="G27" s="129">
        <f t="shared" si="11"/>
        <v>35.135135135135101</v>
      </c>
      <c r="H27" s="130"/>
      <c r="I27" s="153">
        <f t="shared" si="1"/>
        <v>28.75</v>
      </c>
      <c r="J27" s="153">
        <f t="shared" si="2"/>
        <v>37.857142857142897</v>
      </c>
      <c r="K27" s="156">
        <v>265</v>
      </c>
      <c r="L27" s="156">
        <v>700</v>
      </c>
      <c r="M27" s="155">
        <f t="shared" si="10"/>
        <v>37.857142857142897</v>
      </c>
      <c r="N27" s="156">
        <v>23</v>
      </c>
      <c r="O27" s="156">
        <v>80</v>
      </c>
      <c r="P27" s="155">
        <f t="shared" si="5"/>
        <v>28.75</v>
      </c>
      <c r="Q27" s="156">
        <v>26</v>
      </c>
      <c r="R27" s="156">
        <v>74</v>
      </c>
      <c r="S27" s="155">
        <f t="shared" si="6"/>
        <v>35.135135135135101</v>
      </c>
      <c r="T27" s="156"/>
      <c r="U27" s="156"/>
      <c r="V27" s="155" t="e">
        <f t="shared" si="7"/>
        <v>#DIV/0!</v>
      </c>
      <c r="W27" s="156"/>
      <c r="X27" s="156"/>
      <c r="Y27" s="155" t="e">
        <f t="shared" si="8"/>
        <v>#DIV/0!</v>
      </c>
      <c r="Z27" s="156"/>
      <c r="AA27" s="156"/>
      <c r="AB27" s="155" t="e">
        <f t="shared" si="9"/>
        <v>#DIV/0!</v>
      </c>
      <c r="AC27" s="166" t="s">
        <v>76</v>
      </c>
      <c r="AD27" s="166" t="s">
        <v>77</v>
      </c>
      <c r="AE27" s="166" t="s">
        <v>34</v>
      </c>
    </row>
    <row r="28" spans="1:32">
      <c r="A28" s="126" t="s">
        <v>78</v>
      </c>
      <c r="B28" s="131"/>
      <c r="C28" s="131"/>
      <c r="D28" s="128">
        <f t="shared" si="0"/>
        <v>19.2</v>
      </c>
      <c r="E28" s="129">
        <f t="shared" si="3"/>
        <v>19.2</v>
      </c>
      <c r="F28" s="130"/>
      <c r="G28" s="130"/>
      <c r="H28" s="130"/>
      <c r="I28" s="153">
        <f t="shared" si="1"/>
        <v>19.2</v>
      </c>
      <c r="J28" s="153">
        <f t="shared" si="2"/>
        <v>19.2</v>
      </c>
      <c r="K28" s="156">
        <v>96</v>
      </c>
      <c r="L28" s="156">
        <v>500</v>
      </c>
      <c r="M28" s="155">
        <f t="shared" si="10"/>
        <v>19.2</v>
      </c>
      <c r="N28" s="156"/>
      <c r="O28" s="156"/>
      <c r="P28" s="155" t="e">
        <f t="shared" si="5"/>
        <v>#DIV/0!</v>
      </c>
      <c r="Q28" s="156"/>
      <c r="R28" s="156"/>
      <c r="S28" s="155" t="e">
        <f t="shared" si="6"/>
        <v>#DIV/0!</v>
      </c>
      <c r="T28" s="156"/>
      <c r="U28" s="156"/>
      <c r="V28" s="155" t="e">
        <f t="shared" si="7"/>
        <v>#DIV/0!</v>
      </c>
      <c r="W28" s="156"/>
      <c r="X28" s="156"/>
      <c r="Y28" s="155" t="e">
        <f t="shared" si="8"/>
        <v>#DIV/0!</v>
      </c>
      <c r="Z28" s="156"/>
      <c r="AA28" s="156"/>
      <c r="AB28" s="155" t="e">
        <f t="shared" si="9"/>
        <v>#DIV/0!</v>
      </c>
      <c r="AC28" s="166" t="s">
        <v>79</v>
      </c>
      <c r="AD28" s="130"/>
    </row>
    <row r="29" spans="1:32">
      <c r="A29" s="126" t="s">
        <v>80</v>
      </c>
      <c r="B29" s="131"/>
      <c r="C29" s="131"/>
      <c r="D29" s="128">
        <f t="shared" si="0"/>
        <v>24.761904761904798</v>
      </c>
      <c r="E29" s="129">
        <f t="shared" si="3"/>
        <v>24.761904761904798</v>
      </c>
      <c r="F29" s="130"/>
      <c r="G29" s="130"/>
      <c r="H29" s="130"/>
      <c r="I29" s="153">
        <f t="shared" si="1"/>
        <v>24.761904761904798</v>
      </c>
      <c r="J29" s="153">
        <f t="shared" si="2"/>
        <v>24.761904761904798</v>
      </c>
      <c r="K29" s="156">
        <v>130</v>
      </c>
      <c r="L29" s="156">
        <v>525</v>
      </c>
      <c r="M29" s="155">
        <f t="shared" si="10"/>
        <v>24.761904761904798</v>
      </c>
      <c r="N29" s="156"/>
      <c r="O29" s="156"/>
      <c r="P29" s="155" t="e">
        <f t="shared" si="5"/>
        <v>#DIV/0!</v>
      </c>
      <c r="Q29" s="156"/>
      <c r="R29" s="156"/>
      <c r="S29" s="155" t="e">
        <f t="shared" si="6"/>
        <v>#DIV/0!</v>
      </c>
      <c r="T29" s="156"/>
      <c r="U29" s="156"/>
      <c r="V29" s="155" t="e">
        <f t="shared" si="7"/>
        <v>#DIV/0!</v>
      </c>
      <c r="W29" s="156"/>
      <c r="X29" s="156"/>
      <c r="Y29" s="155" t="e">
        <f t="shared" si="8"/>
        <v>#DIV/0!</v>
      </c>
      <c r="Z29" s="156"/>
      <c r="AA29" s="156"/>
      <c r="AB29" s="155" t="e">
        <f t="shared" si="9"/>
        <v>#DIV/0!</v>
      </c>
      <c r="AC29" s="166" t="s">
        <v>81</v>
      </c>
      <c r="AD29" s="130"/>
    </row>
    <row r="30" spans="1:32">
      <c r="A30" s="126" t="s">
        <v>82</v>
      </c>
      <c r="B30" s="131"/>
      <c r="C30" s="131"/>
      <c r="D30" s="128">
        <f t="shared" si="0"/>
        <v>19.8979591836735</v>
      </c>
      <c r="E30" s="129">
        <f t="shared" si="3"/>
        <v>19.8979591836735</v>
      </c>
      <c r="F30" s="130"/>
      <c r="G30" s="130"/>
      <c r="H30" s="130"/>
      <c r="I30" s="153">
        <f t="shared" si="1"/>
        <v>19.8979591836735</v>
      </c>
      <c r="J30" s="153">
        <f t="shared" si="2"/>
        <v>19.8979591836735</v>
      </c>
      <c r="K30" s="156">
        <v>39</v>
      </c>
      <c r="L30" s="156">
        <v>196</v>
      </c>
      <c r="M30" s="155">
        <f t="shared" si="10"/>
        <v>19.8979591836735</v>
      </c>
      <c r="N30" s="156"/>
      <c r="O30" s="156"/>
      <c r="P30" s="155" t="e">
        <f t="shared" si="5"/>
        <v>#DIV/0!</v>
      </c>
      <c r="Q30" s="156"/>
      <c r="R30" s="156"/>
      <c r="S30" s="155" t="e">
        <f t="shared" si="6"/>
        <v>#DIV/0!</v>
      </c>
      <c r="T30" s="156"/>
      <c r="U30" s="156"/>
      <c r="V30" s="155" t="e">
        <f t="shared" si="7"/>
        <v>#DIV/0!</v>
      </c>
      <c r="W30" s="156"/>
      <c r="X30" s="156"/>
      <c r="Y30" s="155" t="e">
        <f t="shared" si="8"/>
        <v>#DIV/0!</v>
      </c>
      <c r="Z30" s="156"/>
      <c r="AA30" s="156"/>
      <c r="AB30" s="155" t="e">
        <f t="shared" si="9"/>
        <v>#DIV/0!</v>
      </c>
      <c r="AC30" s="166" t="s">
        <v>83</v>
      </c>
      <c r="AD30" s="130"/>
    </row>
    <row r="31" spans="1:32">
      <c r="A31" s="126" t="s">
        <v>84</v>
      </c>
      <c r="B31" s="131"/>
      <c r="C31" s="131"/>
      <c r="D31" s="128">
        <f t="shared" si="0"/>
        <v>57.142857142857103</v>
      </c>
      <c r="E31" s="129">
        <f t="shared" si="3"/>
        <v>57.142857142857103</v>
      </c>
      <c r="F31" s="130"/>
      <c r="G31" s="130"/>
      <c r="H31" s="130"/>
      <c r="I31" s="153">
        <f t="shared" si="1"/>
        <v>57.142857142857103</v>
      </c>
      <c r="J31" s="153">
        <f t="shared" si="2"/>
        <v>57.142857142857103</v>
      </c>
      <c r="K31" s="156">
        <v>12</v>
      </c>
      <c r="L31" s="156">
        <v>21</v>
      </c>
      <c r="M31" s="155">
        <f t="shared" si="10"/>
        <v>57.142857142857103</v>
      </c>
      <c r="N31" s="156"/>
      <c r="O31" s="156"/>
      <c r="P31" s="155" t="e">
        <f t="shared" si="5"/>
        <v>#DIV/0!</v>
      </c>
      <c r="Q31" s="156"/>
      <c r="R31" s="156"/>
      <c r="S31" s="155" t="e">
        <f t="shared" si="6"/>
        <v>#DIV/0!</v>
      </c>
      <c r="T31" s="156"/>
      <c r="U31" s="156"/>
      <c r="V31" s="155" t="e">
        <f t="shared" si="7"/>
        <v>#DIV/0!</v>
      </c>
      <c r="W31" s="156"/>
      <c r="X31" s="156"/>
      <c r="Y31" s="155" t="e">
        <f t="shared" si="8"/>
        <v>#DIV/0!</v>
      </c>
      <c r="Z31" s="156"/>
      <c r="AA31" s="156"/>
      <c r="AB31" s="155" t="e">
        <f t="shared" si="9"/>
        <v>#DIV/0!</v>
      </c>
      <c r="AC31" s="166" t="s">
        <v>34</v>
      </c>
      <c r="AD31" s="130"/>
    </row>
    <row r="32" spans="1:32">
      <c r="A32" s="126" t="s">
        <v>85</v>
      </c>
      <c r="B32" s="131"/>
      <c r="C32" s="131"/>
      <c r="D32" s="128">
        <f t="shared" si="0"/>
        <v>27.272727272727298</v>
      </c>
      <c r="E32" s="129">
        <f t="shared" si="3"/>
        <v>27.272727272727298</v>
      </c>
      <c r="F32" s="130"/>
      <c r="G32" s="130"/>
      <c r="H32" s="130"/>
      <c r="I32" s="153">
        <f t="shared" si="1"/>
        <v>27.272727272727298</v>
      </c>
      <c r="J32" s="153">
        <f t="shared" si="2"/>
        <v>27.272727272727298</v>
      </c>
      <c r="K32" s="156">
        <v>3</v>
      </c>
      <c r="L32" s="156">
        <v>11</v>
      </c>
      <c r="M32" s="155">
        <f t="shared" si="10"/>
        <v>27.272727272727298</v>
      </c>
      <c r="N32" s="156"/>
      <c r="O32" s="156"/>
      <c r="P32" s="155" t="e">
        <f t="shared" si="5"/>
        <v>#DIV/0!</v>
      </c>
      <c r="Q32" s="156"/>
      <c r="R32" s="156"/>
      <c r="S32" s="155" t="e">
        <f t="shared" si="6"/>
        <v>#DIV/0!</v>
      </c>
      <c r="T32" s="156"/>
      <c r="U32" s="156"/>
      <c r="V32" s="155" t="e">
        <f t="shared" si="7"/>
        <v>#DIV/0!</v>
      </c>
      <c r="W32" s="156"/>
      <c r="X32" s="156"/>
      <c r="Y32" s="155" t="e">
        <f t="shared" si="8"/>
        <v>#DIV/0!</v>
      </c>
      <c r="Z32" s="156"/>
      <c r="AA32" s="156"/>
      <c r="AB32" s="155" t="e">
        <f t="shared" si="9"/>
        <v>#DIV/0!</v>
      </c>
      <c r="AC32" s="130"/>
      <c r="AD32" s="130"/>
    </row>
    <row r="33" spans="1:33">
      <c r="A33" s="126" t="s">
        <v>86</v>
      </c>
      <c r="B33" s="127"/>
      <c r="C33" s="131"/>
      <c r="D33" s="128">
        <f t="shared" si="0"/>
        <v>29.8</v>
      </c>
      <c r="E33" s="133">
        <v>29.8</v>
      </c>
      <c r="F33" s="130"/>
      <c r="G33" s="130"/>
      <c r="H33" s="130"/>
      <c r="I33" s="153">
        <f t="shared" si="1"/>
        <v>29.8</v>
      </c>
      <c r="J33" s="153">
        <f t="shared" si="2"/>
        <v>29.8</v>
      </c>
      <c r="K33" s="133">
        <v>114</v>
      </c>
      <c r="L33" s="133">
        <v>384</v>
      </c>
      <c r="M33" s="155">
        <f t="shared" si="10"/>
        <v>29.6875</v>
      </c>
      <c r="N33" s="156"/>
      <c r="O33" s="156"/>
      <c r="P33" s="155" t="e">
        <f t="shared" si="5"/>
        <v>#DIV/0!</v>
      </c>
      <c r="Q33" s="156"/>
      <c r="R33" s="156"/>
      <c r="S33" s="155" t="e">
        <f t="shared" si="6"/>
        <v>#DIV/0!</v>
      </c>
      <c r="T33" s="156"/>
      <c r="U33" s="156"/>
      <c r="V33" s="155" t="e">
        <f t="shared" si="7"/>
        <v>#DIV/0!</v>
      </c>
      <c r="W33" s="156"/>
      <c r="X33" s="156"/>
      <c r="Y33" s="155" t="e">
        <f t="shared" si="8"/>
        <v>#DIV/0!</v>
      </c>
      <c r="Z33" s="156"/>
      <c r="AA33" s="156"/>
      <c r="AB33" s="155" t="e">
        <f t="shared" si="9"/>
        <v>#DIV/0!</v>
      </c>
      <c r="AC33" s="166" t="s">
        <v>87</v>
      </c>
      <c r="AD33" s="166" t="s">
        <v>88</v>
      </c>
    </row>
    <row r="34" spans="1:33">
      <c r="A34" s="126" t="s">
        <v>89</v>
      </c>
      <c r="B34" s="127"/>
      <c r="C34" s="131"/>
      <c r="D34" s="128">
        <f t="shared" si="0"/>
        <v>16.326530612244898</v>
      </c>
      <c r="E34" s="129">
        <f>M34</f>
        <v>16.326530612244898</v>
      </c>
      <c r="F34" s="130"/>
      <c r="G34" s="130"/>
      <c r="H34" s="130"/>
      <c r="I34" s="153">
        <f t="shared" si="1"/>
        <v>16.326530612244898</v>
      </c>
      <c r="J34" s="153">
        <f t="shared" si="2"/>
        <v>16.326530612244898</v>
      </c>
      <c r="K34" s="156">
        <v>16</v>
      </c>
      <c r="L34" s="156">
        <v>98</v>
      </c>
      <c r="M34" s="155">
        <f t="shared" si="10"/>
        <v>16.326530612244898</v>
      </c>
      <c r="N34" s="156"/>
      <c r="O34" s="156"/>
      <c r="P34" s="155" t="e">
        <f t="shared" si="5"/>
        <v>#DIV/0!</v>
      </c>
      <c r="Q34" s="156"/>
      <c r="R34" s="156"/>
      <c r="S34" s="155" t="e">
        <f t="shared" si="6"/>
        <v>#DIV/0!</v>
      </c>
      <c r="T34" s="156"/>
      <c r="U34" s="156"/>
      <c r="V34" s="155" t="e">
        <f t="shared" si="7"/>
        <v>#DIV/0!</v>
      </c>
      <c r="W34" s="156"/>
      <c r="X34" s="156"/>
      <c r="Y34" s="155" t="e">
        <f t="shared" si="8"/>
        <v>#DIV/0!</v>
      </c>
      <c r="Z34" s="156"/>
      <c r="AA34" s="156"/>
      <c r="AB34" s="155" t="e">
        <f t="shared" si="9"/>
        <v>#DIV/0!</v>
      </c>
      <c r="AC34" s="166" t="s">
        <v>90</v>
      </c>
      <c r="AD34" s="130"/>
    </row>
    <row r="35" spans="1:33">
      <c r="A35" s="126" t="s">
        <v>91</v>
      </c>
      <c r="B35" s="127"/>
      <c r="C35" s="127"/>
      <c r="D35" s="128">
        <f t="shared" si="0"/>
        <v>29.8</v>
      </c>
      <c r="E35" s="133">
        <v>29.8</v>
      </c>
      <c r="F35" s="130"/>
      <c r="G35" s="130"/>
      <c r="H35" s="130"/>
      <c r="I35" s="153">
        <f t="shared" si="1"/>
        <v>29.8</v>
      </c>
      <c r="J35" s="153">
        <f t="shared" si="2"/>
        <v>29.8</v>
      </c>
      <c r="K35" s="133">
        <v>114</v>
      </c>
      <c r="L35" s="133">
        <v>384</v>
      </c>
      <c r="M35" s="155">
        <f t="shared" si="10"/>
        <v>29.6875</v>
      </c>
      <c r="N35" s="156"/>
      <c r="O35" s="156"/>
      <c r="P35" s="155" t="e">
        <f t="shared" si="5"/>
        <v>#DIV/0!</v>
      </c>
      <c r="Q35" s="156"/>
      <c r="R35" s="156"/>
      <c r="S35" s="155" t="e">
        <f t="shared" si="6"/>
        <v>#DIV/0!</v>
      </c>
      <c r="T35" s="156"/>
      <c r="U35" s="156"/>
      <c r="V35" s="155" t="e">
        <f t="shared" si="7"/>
        <v>#DIV/0!</v>
      </c>
      <c r="W35" s="156"/>
      <c r="X35" s="156"/>
      <c r="Y35" s="155" t="e">
        <f t="shared" si="8"/>
        <v>#DIV/0!</v>
      </c>
      <c r="Z35" s="156"/>
      <c r="AA35" s="156"/>
      <c r="AB35" s="155" t="e">
        <f t="shared" si="9"/>
        <v>#DIV/0!</v>
      </c>
      <c r="AC35" s="130"/>
      <c r="AD35" s="130"/>
    </row>
    <row r="36" spans="1:33">
      <c r="A36" s="134" t="s">
        <v>92</v>
      </c>
      <c r="B36" s="131"/>
      <c r="C36" s="127"/>
      <c r="D36" s="128">
        <f t="shared" si="0"/>
        <v>24.351900393184799</v>
      </c>
      <c r="E36" s="129">
        <f t="shared" si="3"/>
        <v>18.428571428571399</v>
      </c>
      <c r="F36" s="129">
        <f t="shared" si="4"/>
        <v>30.275229357798199</v>
      </c>
      <c r="G36" s="130"/>
      <c r="H36" s="130"/>
      <c r="I36" s="153">
        <f t="shared" si="1"/>
        <v>18.428571428571399</v>
      </c>
      <c r="J36" s="153">
        <f t="shared" si="2"/>
        <v>30.275229357798199</v>
      </c>
      <c r="K36" s="156">
        <v>129</v>
      </c>
      <c r="L36" s="156">
        <v>700</v>
      </c>
      <c r="M36" s="155">
        <f t="shared" si="10"/>
        <v>18.428571428571399</v>
      </c>
      <c r="N36" s="156">
        <v>33</v>
      </c>
      <c r="O36" s="156">
        <v>109</v>
      </c>
      <c r="P36" s="155">
        <f t="shared" si="5"/>
        <v>30.275229357798199</v>
      </c>
      <c r="Q36" s="156"/>
      <c r="R36" s="156"/>
      <c r="S36" s="155" t="e">
        <f t="shared" si="6"/>
        <v>#DIV/0!</v>
      </c>
      <c r="T36" s="156"/>
      <c r="U36" s="156"/>
      <c r="V36" s="155" t="e">
        <f t="shared" si="7"/>
        <v>#DIV/0!</v>
      </c>
      <c r="W36" s="156"/>
      <c r="X36" s="156"/>
      <c r="Y36" s="155" t="e">
        <f t="shared" si="8"/>
        <v>#DIV/0!</v>
      </c>
      <c r="Z36" s="156"/>
      <c r="AA36" s="156"/>
      <c r="AB36" s="155" t="e">
        <f t="shared" si="9"/>
        <v>#DIV/0!</v>
      </c>
      <c r="AC36" s="166" t="s">
        <v>93</v>
      </c>
      <c r="AD36" s="166" t="s">
        <v>94</v>
      </c>
      <c r="AE36" s="166" t="s">
        <v>34</v>
      </c>
      <c r="AF36" s="169" t="s">
        <v>95</v>
      </c>
    </row>
    <row r="37" spans="1:33">
      <c r="A37" s="126" t="s">
        <v>96</v>
      </c>
      <c r="B37" s="131"/>
      <c r="C37" s="127"/>
      <c r="D37" s="128">
        <f t="shared" si="0"/>
        <v>46.6666666666667</v>
      </c>
      <c r="E37" s="129">
        <f t="shared" si="3"/>
        <v>46.6666666666667</v>
      </c>
      <c r="F37" s="130"/>
      <c r="G37" s="130"/>
      <c r="H37" s="130"/>
      <c r="I37" s="153">
        <f t="shared" si="1"/>
        <v>46.6666666666667</v>
      </c>
      <c r="J37" s="153">
        <f t="shared" si="2"/>
        <v>46.6666666666667</v>
      </c>
      <c r="K37" s="156">
        <v>21</v>
      </c>
      <c r="L37" s="156">
        <v>45</v>
      </c>
      <c r="M37" s="155">
        <f t="shared" si="10"/>
        <v>46.6666666666667</v>
      </c>
      <c r="N37" s="156"/>
      <c r="O37" s="156"/>
      <c r="P37" s="155" t="e">
        <f t="shared" si="5"/>
        <v>#DIV/0!</v>
      </c>
      <c r="Q37" s="156"/>
      <c r="R37" s="156"/>
      <c r="S37" s="155" t="e">
        <f t="shared" si="6"/>
        <v>#DIV/0!</v>
      </c>
      <c r="T37" s="156"/>
      <c r="U37" s="156"/>
      <c r="V37" s="155" t="e">
        <f t="shared" si="7"/>
        <v>#DIV/0!</v>
      </c>
      <c r="W37" s="156"/>
      <c r="X37" s="156"/>
      <c r="Y37" s="155" t="e">
        <f t="shared" si="8"/>
        <v>#DIV/0!</v>
      </c>
      <c r="Z37" s="156"/>
      <c r="AA37" s="156"/>
      <c r="AB37" s="155" t="e">
        <f t="shared" si="9"/>
        <v>#DIV/0!</v>
      </c>
      <c r="AC37" s="166" t="s">
        <v>97</v>
      </c>
      <c r="AD37" s="130"/>
    </row>
    <row r="38" spans="1:33">
      <c r="A38" s="126" t="s">
        <v>98</v>
      </c>
      <c r="B38" s="131"/>
      <c r="C38" s="127"/>
      <c r="D38" s="128">
        <f t="shared" si="0"/>
        <v>32.5</v>
      </c>
      <c r="E38" s="129">
        <f t="shared" si="3"/>
        <v>40</v>
      </c>
      <c r="F38" s="129">
        <f t="shared" si="4"/>
        <v>25</v>
      </c>
      <c r="G38" s="130"/>
      <c r="H38" s="130"/>
      <c r="I38" s="153">
        <f t="shared" si="1"/>
        <v>25</v>
      </c>
      <c r="J38" s="153">
        <f t="shared" si="2"/>
        <v>40</v>
      </c>
      <c r="K38" s="156">
        <v>6</v>
      </c>
      <c r="L38" s="156">
        <v>15</v>
      </c>
      <c r="M38" s="155">
        <f t="shared" si="10"/>
        <v>40</v>
      </c>
      <c r="N38" s="156">
        <v>6</v>
      </c>
      <c r="O38" s="156">
        <v>24</v>
      </c>
      <c r="P38" s="155">
        <f t="shared" si="5"/>
        <v>25</v>
      </c>
      <c r="Q38" s="156"/>
      <c r="R38" s="156"/>
      <c r="S38" s="155" t="e">
        <f t="shared" si="6"/>
        <v>#DIV/0!</v>
      </c>
      <c r="T38" s="156"/>
      <c r="U38" s="156"/>
      <c r="V38" s="155" t="e">
        <f t="shared" si="7"/>
        <v>#DIV/0!</v>
      </c>
      <c r="W38" s="156"/>
      <c r="X38" s="156"/>
      <c r="Y38" s="155" t="e">
        <f t="shared" si="8"/>
        <v>#DIV/0!</v>
      </c>
      <c r="Z38" s="156"/>
      <c r="AA38" s="156"/>
      <c r="AB38" s="155" t="e">
        <f t="shared" si="9"/>
        <v>#DIV/0!</v>
      </c>
      <c r="AC38" s="166" t="s">
        <v>99</v>
      </c>
      <c r="AD38" s="166"/>
    </row>
    <row r="39" spans="1:33">
      <c r="A39" s="126" t="s">
        <v>100</v>
      </c>
      <c r="B39" s="131"/>
      <c r="C39" s="127"/>
      <c r="D39" s="128">
        <f t="shared" si="0"/>
        <v>35.4166666666667</v>
      </c>
      <c r="E39" s="129">
        <f t="shared" si="3"/>
        <v>35.4166666666667</v>
      </c>
      <c r="F39" s="130"/>
      <c r="G39" s="130"/>
      <c r="H39" s="130"/>
      <c r="I39" s="153">
        <f t="shared" si="1"/>
        <v>35.4166666666667</v>
      </c>
      <c r="J39" s="153">
        <f t="shared" si="2"/>
        <v>35.4166666666667</v>
      </c>
      <c r="K39" s="156">
        <v>17</v>
      </c>
      <c r="L39" s="156">
        <v>48</v>
      </c>
      <c r="M39" s="155">
        <f t="shared" si="10"/>
        <v>35.4166666666667</v>
      </c>
      <c r="N39" s="156"/>
      <c r="O39" s="156"/>
      <c r="P39" s="155" t="e">
        <f t="shared" si="5"/>
        <v>#DIV/0!</v>
      </c>
      <c r="Q39" s="156"/>
      <c r="R39" s="156"/>
      <c r="S39" s="155" t="e">
        <f t="shared" si="6"/>
        <v>#DIV/0!</v>
      </c>
      <c r="T39" s="156"/>
      <c r="U39" s="156"/>
      <c r="V39" s="155" t="e">
        <f t="shared" si="7"/>
        <v>#DIV/0!</v>
      </c>
      <c r="W39" s="156"/>
      <c r="X39" s="156"/>
      <c r="Y39" s="155" t="e">
        <f t="shared" si="8"/>
        <v>#DIV/0!</v>
      </c>
      <c r="Z39" s="156"/>
      <c r="AA39" s="156"/>
      <c r="AB39" s="155" t="e">
        <f t="shared" si="9"/>
        <v>#DIV/0!</v>
      </c>
      <c r="AC39" s="166" t="s">
        <v>101</v>
      </c>
      <c r="AD39" s="130"/>
    </row>
    <row r="40" spans="1:33">
      <c r="A40" s="126" t="s">
        <v>102</v>
      </c>
      <c r="B40" s="131"/>
      <c r="C40" s="127"/>
      <c r="D40" s="128">
        <f t="shared" si="0"/>
        <v>48.387096774193601</v>
      </c>
      <c r="E40" s="129">
        <f t="shared" si="3"/>
        <v>48.387096774193601</v>
      </c>
      <c r="F40" s="130"/>
      <c r="G40" s="130"/>
      <c r="H40" s="130"/>
      <c r="I40" s="153">
        <f t="shared" si="1"/>
        <v>48.387096774193601</v>
      </c>
      <c r="J40" s="153">
        <f t="shared" si="2"/>
        <v>48.387096774193601</v>
      </c>
      <c r="K40" s="156">
        <v>30</v>
      </c>
      <c r="L40" s="156">
        <v>62</v>
      </c>
      <c r="M40" s="155">
        <f t="shared" si="10"/>
        <v>48.387096774193601</v>
      </c>
      <c r="N40" s="156"/>
      <c r="O40" s="156"/>
      <c r="P40" s="155" t="e">
        <f t="shared" si="5"/>
        <v>#DIV/0!</v>
      </c>
      <c r="Q40" s="156"/>
      <c r="R40" s="156"/>
      <c r="S40" s="155" t="e">
        <f t="shared" si="6"/>
        <v>#DIV/0!</v>
      </c>
      <c r="T40" s="156"/>
      <c r="U40" s="156"/>
      <c r="V40" s="155" t="e">
        <f t="shared" si="7"/>
        <v>#DIV/0!</v>
      </c>
      <c r="W40" s="156"/>
      <c r="X40" s="156"/>
      <c r="Y40" s="155" t="e">
        <f t="shared" si="8"/>
        <v>#DIV/0!</v>
      </c>
      <c r="Z40" s="156"/>
      <c r="AA40" s="156"/>
      <c r="AB40" s="155" t="e">
        <f t="shared" si="9"/>
        <v>#DIV/0!</v>
      </c>
      <c r="AC40" s="166" t="s">
        <v>101</v>
      </c>
      <c r="AD40" s="130"/>
    </row>
    <row r="41" spans="1:33">
      <c r="A41" s="126" t="s">
        <v>103</v>
      </c>
      <c r="B41" s="131"/>
      <c r="C41" s="127"/>
      <c r="D41" s="128">
        <f t="shared" si="0"/>
        <v>58.181818181818201</v>
      </c>
      <c r="E41" s="129">
        <f t="shared" si="3"/>
        <v>58.181818181818201</v>
      </c>
      <c r="F41" s="130"/>
      <c r="G41" s="130"/>
      <c r="H41" s="130"/>
      <c r="I41" s="153">
        <f t="shared" si="1"/>
        <v>58.181818181818201</v>
      </c>
      <c r="J41" s="153">
        <f t="shared" si="2"/>
        <v>58.181818181818201</v>
      </c>
      <c r="K41" s="156">
        <v>32</v>
      </c>
      <c r="L41" s="156">
        <v>55</v>
      </c>
      <c r="M41" s="155">
        <f t="shared" si="10"/>
        <v>58.181818181818201</v>
      </c>
      <c r="N41" s="156"/>
      <c r="O41" s="156"/>
      <c r="P41" s="155" t="e">
        <f t="shared" si="5"/>
        <v>#DIV/0!</v>
      </c>
      <c r="Q41" s="156"/>
      <c r="R41" s="156"/>
      <c r="S41" s="155" t="e">
        <f t="shared" si="6"/>
        <v>#DIV/0!</v>
      </c>
      <c r="T41" s="156"/>
      <c r="U41" s="156"/>
      <c r="V41" s="155" t="e">
        <f t="shared" si="7"/>
        <v>#DIV/0!</v>
      </c>
      <c r="W41" s="156"/>
      <c r="X41" s="156"/>
      <c r="Y41" s="155" t="e">
        <f t="shared" si="8"/>
        <v>#DIV/0!</v>
      </c>
      <c r="Z41" s="156"/>
      <c r="AA41" s="156"/>
      <c r="AB41" s="155" t="e">
        <f t="shared" si="9"/>
        <v>#DIV/0!</v>
      </c>
      <c r="AC41" s="166" t="s">
        <v>101</v>
      </c>
      <c r="AD41" s="130"/>
    </row>
    <row r="42" spans="1:33">
      <c r="A42" s="126" t="s">
        <v>104</v>
      </c>
      <c r="B42" s="131"/>
      <c r="C42" s="127"/>
      <c r="D42" s="135">
        <f t="shared" si="0"/>
        <v>51.600274471103397</v>
      </c>
      <c r="E42" s="129">
        <f t="shared" si="3"/>
        <v>43.594646271510499</v>
      </c>
      <c r="F42" s="129">
        <f t="shared" si="4"/>
        <v>48.028673835125403</v>
      </c>
      <c r="G42" s="129">
        <f t="shared" si="11"/>
        <v>28.6666666666667</v>
      </c>
      <c r="H42" s="129">
        <f t="shared" ref="H42" si="12">V42</f>
        <v>86.1111111111111</v>
      </c>
      <c r="I42" s="153"/>
      <c r="J42" s="153"/>
      <c r="K42" s="156">
        <v>228</v>
      </c>
      <c r="L42" s="156">
        <v>523</v>
      </c>
      <c r="M42" s="155">
        <f t="shared" si="10"/>
        <v>43.594646271510499</v>
      </c>
      <c r="N42" s="156">
        <v>268</v>
      </c>
      <c r="O42" s="156">
        <v>558</v>
      </c>
      <c r="P42" s="155">
        <f t="shared" si="5"/>
        <v>48.028673835125403</v>
      </c>
      <c r="Q42" s="156">
        <v>43</v>
      </c>
      <c r="R42" s="156">
        <v>150</v>
      </c>
      <c r="S42" s="155">
        <f t="shared" si="6"/>
        <v>28.6666666666667</v>
      </c>
      <c r="T42" s="156">
        <v>31</v>
      </c>
      <c r="U42" s="156">
        <v>36</v>
      </c>
      <c r="V42" s="155">
        <f t="shared" si="7"/>
        <v>86.1111111111111</v>
      </c>
      <c r="W42" s="156"/>
      <c r="X42" s="156"/>
      <c r="Y42" s="155" t="e">
        <f t="shared" si="8"/>
        <v>#DIV/0!</v>
      </c>
      <c r="Z42" s="170"/>
      <c r="AA42" s="156"/>
      <c r="AB42" s="155" t="e">
        <f t="shared" si="9"/>
        <v>#DIV/0!</v>
      </c>
      <c r="AC42" s="166" t="s">
        <v>105</v>
      </c>
      <c r="AD42" s="166" t="s">
        <v>101</v>
      </c>
      <c r="AE42" s="166" t="s">
        <v>106</v>
      </c>
      <c r="AF42" s="169" t="s">
        <v>107</v>
      </c>
      <c r="AG42" s="169" t="s">
        <v>108</v>
      </c>
    </row>
    <row r="43" spans="1:33">
      <c r="A43" s="136" t="s">
        <v>109</v>
      </c>
      <c r="B43" s="137"/>
      <c r="C43" s="137"/>
      <c r="D43" s="138">
        <f>MEDIAN(D5:D41)</f>
        <v>29.8</v>
      </c>
      <c r="E43" s="139"/>
      <c r="F43" s="139"/>
      <c r="G43" s="139"/>
      <c r="H43" s="139"/>
      <c r="I43" s="158"/>
      <c r="J43" s="158"/>
      <c r="K43" s="159">
        <f>SUM(K5:K42)</f>
        <v>2620</v>
      </c>
      <c r="L43" s="159">
        <f t="shared" ref="L43:U43" si="13">SUM(L5:L42)</f>
        <v>9248</v>
      </c>
      <c r="M43" s="159"/>
      <c r="N43" s="159">
        <f t="shared" si="13"/>
        <v>775</v>
      </c>
      <c r="O43" s="159">
        <f t="shared" si="13"/>
        <v>3894</v>
      </c>
      <c r="P43" s="159"/>
      <c r="Q43" s="159">
        <f t="shared" si="13"/>
        <v>265</v>
      </c>
      <c r="R43" s="159">
        <f t="shared" si="13"/>
        <v>1206</v>
      </c>
      <c r="S43" s="159"/>
      <c r="T43" s="159">
        <f t="shared" si="13"/>
        <v>33</v>
      </c>
      <c r="U43" s="159">
        <f t="shared" si="13"/>
        <v>54</v>
      </c>
      <c r="V43" s="163"/>
      <c r="W43" s="159"/>
      <c r="X43" s="159"/>
      <c r="Y43" s="163"/>
      <c r="Z43" s="159"/>
      <c r="AA43" s="159"/>
      <c r="AB43" s="163"/>
      <c r="AC43" s="139"/>
      <c r="AD43" s="139"/>
    </row>
    <row r="44" spans="1:33">
      <c r="A44" s="140" t="s">
        <v>110</v>
      </c>
      <c r="B44" s="141">
        <f>B43/D43%</f>
        <v>0</v>
      </c>
      <c r="C44" s="141">
        <f>C43/D43%</f>
        <v>0</v>
      </c>
      <c r="D44" s="142">
        <f>AVERAGE(D5:D41)</f>
        <v>33.068359705328398</v>
      </c>
      <c r="E44" s="143"/>
      <c r="F44" s="143"/>
      <c r="G44" s="143"/>
      <c r="H44" s="143"/>
      <c r="I44" s="160"/>
      <c r="J44" s="160" t="s">
        <v>111</v>
      </c>
      <c r="K44" s="161">
        <f>K43+N43+Q43+T43</f>
        <v>3693</v>
      </c>
      <c r="L44" s="161">
        <f>L43+O43+R43+U43</f>
        <v>14402</v>
      </c>
      <c r="M44" s="162"/>
      <c r="N44" s="161"/>
      <c r="O44" s="161"/>
      <c r="P44" s="162"/>
      <c r="Q44" s="161"/>
      <c r="R44" s="161"/>
      <c r="S44" s="162"/>
      <c r="T44" s="161"/>
      <c r="U44" s="161"/>
      <c r="V44" s="162"/>
      <c r="W44" s="161"/>
      <c r="X44" s="161"/>
      <c r="Y44" s="162"/>
      <c r="Z44" s="161"/>
      <c r="AA44" s="161"/>
      <c r="AB44" s="162"/>
      <c r="AC44" s="143"/>
      <c r="AD44" s="143"/>
    </row>
    <row r="46" spans="1:33">
      <c r="A46" s="180" t="s">
        <v>112</v>
      </c>
      <c r="B46" s="181"/>
      <c r="C46" s="181"/>
      <c r="D46" s="181"/>
      <c r="E46" s="181"/>
      <c r="F46" s="181"/>
      <c r="G46" s="181"/>
      <c r="H46" s="181"/>
      <c r="I46" s="181"/>
      <c r="J46" s="182"/>
    </row>
    <row r="47" spans="1:33" ht="19" customHeight="1">
      <c r="A47" s="183"/>
      <c r="B47" s="184"/>
      <c r="C47" s="184"/>
      <c r="D47" s="184"/>
      <c r="E47" s="184"/>
      <c r="F47" s="184"/>
      <c r="G47" s="184"/>
      <c r="H47" s="184"/>
      <c r="I47" s="184"/>
      <c r="J47" s="185"/>
    </row>
  </sheetData>
  <autoFilter ref="E4:AH44" xr:uid="{00000000-0009-0000-0000-000000000000}"/>
  <mergeCells count="7">
    <mergeCell ref="A46:J47"/>
    <mergeCell ref="B1:D1"/>
    <mergeCell ref="B2:D2"/>
    <mergeCell ref="A1:A4"/>
    <mergeCell ref="B3:B4"/>
    <mergeCell ref="C3:C4"/>
    <mergeCell ref="D3: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topLeftCell="A42" workbookViewId="0">
      <selection activeCell="J58" sqref="J58"/>
    </sheetView>
  </sheetViews>
  <sheetFormatPr baseColWidth="10" defaultColWidth="8.6640625" defaultRowHeight="11"/>
  <cols>
    <col min="1" max="1" width="26.1640625" style="79" customWidth="1"/>
    <col min="2" max="2" width="10.1640625" style="79" customWidth="1"/>
    <col min="3" max="3" width="11.1640625" style="79" customWidth="1"/>
    <col min="4" max="4" width="10.33203125" style="79" customWidth="1"/>
    <col min="5" max="5" width="14.83203125" style="79" customWidth="1"/>
    <col min="6" max="6" width="14.6640625" style="79" customWidth="1"/>
    <col min="7" max="7" width="9.1640625" style="79" customWidth="1"/>
    <col min="8" max="9" width="8.6640625" style="79"/>
    <col min="10" max="10" width="16.1640625" style="79" customWidth="1"/>
    <col min="11" max="11" width="4.1640625" style="79" customWidth="1"/>
    <col min="12" max="12" width="12" style="79" customWidth="1"/>
    <col min="13" max="13" width="10.5" style="79" customWidth="1"/>
    <col min="14" max="14" width="11.1640625" style="79" customWidth="1"/>
    <col min="15" max="15" width="10.5" style="79" customWidth="1"/>
    <col min="16" max="16" width="8.6640625" style="79"/>
    <col min="17" max="17" width="14.5" style="79" customWidth="1"/>
    <col min="18" max="16384" width="8.6640625" style="79"/>
  </cols>
  <sheetData>
    <row r="1" spans="1:16" ht="15">
      <c r="A1" s="80" t="s">
        <v>113</v>
      </c>
      <c r="B1" s="80"/>
      <c r="C1" s="80"/>
      <c r="D1" s="80"/>
      <c r="E1" s="80"/>
      <c r="F1" s="80"/>
      <c r="G1" s="80"/>
      <c r="H1" s="80"/>
      <c r="I1" s="80"/>
      <c r="J1" s="80"/>
      <c r="K1" s="80"/>
      <c r="L1" s="80"/>
      <c r="M1" s="80"/>
      <c r="N1" s="80"/>
      <c r="O1" s="80"/>
      <c r="P1" s="80"/>
    </row>
    <row r="2" spans="1:16" ht="32">
      <c r="A2" s="81" t="s">
        <v>114</v>
      </c>
      <c r="B2" s="81" t="s">
        <v>115</v>
      </c>
      <c r="C2" s="81" t="s">
        <v>116</v>
      </c>
      <c r="D2" s="81" t="s">
        <v>117</v>
      </c>
      <c r="E2" s="81" t="s">
        <v>118</v>
      </c>
      <c r="F2" s="82" t="s">
        <v>119</v>
      </c>
      <c r="G2" s="82" t="s">
        <v>120</v>
      </c>
      <c r="H2" s="82" t="s">
        <v>121</v>
      </c>
      <c r="I2" s="82" t="s">
        <v>122</v>
      </c>
      <c r="J2" s="82" t="s">
        <v>123</v>
      </c>
      <c r="K2" s="112"/>
      <c r="L2" s="82" t="s">
        <v>124</v>
      </c>
      <c r="M2" s="82" t="s">
        <v>125</v>
      </c>
      <c r="N2" s="82" t="s">
        <v>126</v>
      </c>
      <c r="O2" s="82" t="s">
        <v>127</v>
      </c>
      <c r="P2" s="113"/>
    </row>
    <row r="3" spans="1:16" ht="15">
      <c r="A3" s="83" t="s">
        <v>21</v>
      </c>
      <c r="B3" s="84">
        <v>58</v>
      </c>
      <c r="C3" s="84">
        <v>240</v>
      </c>
      <c r="D3" s="85">
        <f t="shared" ref="D3:D40" si="0">B3/C3</f>
        <v>0.241666666666667</v>
      </c>
      <c r="E3" s="86">
        <f t="shared" ref="E3:E40" si="1">D3/SQRT(D3*C3)</f>
        <v>3.1732387941099602E-2</v>
      </c>
      <c r="F3" s="87">
        <f t="shared" ref="F3:F40" si="2">E3^2</f>
        <v>1.0069444444444401E-3</v>
      </c>
      <c r="G3" s="88">
        <f t="shared" ref="G3:G40" si="3">1/F3</f>
        <v>993.10344827586198</v>
      </c>
      <c r="H3" s="80">
        <f t="shared" ref="H3:H40" si="4">G3*D3</f>
        <v>240</v>
      </c>
      <c r="I3" s="80">
        <f t="shared" ref="I3:I40" si="5">G3*(D3^2)</f>
        <v>58</v>
      </c>
      <c r="J3" s="114">
        <f t="shared" ref="J3:J40" si="6">G3^2</f>
        <v>986254.45897740801</v>
      </c>
      <c r="K3" s="80"/>
      <c r="L3" s="88">
        <f t="shared" ref="L3:L40" si="7">1/((E3^2)+$M$44)</f>
        <v>58.387842617315101</v>
      </c>
      <c r="M3" s="115">
        <f t="shared" ref="M3:M40" si="8">D3*L3</f>
        <v>14.1103952991845</v>
      </c>
      <c r="N3" s="115">
        <f t="shared" ref="N3:N40" si="9">L3*(D3^2)</f>
        <v>3.4100121973029198</v>
      </c>
      <c r="O3" s="114">
        <f t="shared" ref="O3:O40" si="10">L3^2</f>
        <v>3409.1401655043601</v>
      </c>
      <c r="P3" s="80"/>
    </row>
    <row r="4" spans="1:16" ht="15">
      <c r="A4" s="89" t="s">
        <v>23</v>
      </c>
      <c r="B4" s="90">
        <v>102</v>
      </c>
      <c r="C4" s="90">
        <v>220</v>
      </c>
      <c r="D4" s="91">
        <f t="shared" si="0"/>
        <v>0.46363636363636401</v>
      </c>
      <c r="E4" s="92">
        <f t="shared" si="1"/>
        <v>4.5906840628918498E-2</v>
      </c>
      <c r="F4" s="87">
        <f t="shared" si="2"/>
        <v>2.1074380165289298E-3</v>
      </c>
      <c r="G4" s="88">
        <f t="shared" si="3"/>
        <v>474.50980392156902</v>
      </c>
      <c r="H4" s="80">
        <f t="shared" si="4"/>
        <v>220</v>
      </c>
      <c r="I4" s="80">
        <f t="shared" si="5"/>
        <v>102</v>
      </c>
      <c r="J4" s="114">
        <f t="shared" si="6"/>
        <v>225159.554017685</v>
      </c>
      <c r="K4" s="80"/>
      <c r="L4" s="88">
        <f t="shared" si="7"/>
        <v>54.862620496650798</v>
      </c>
      <c r="M4" s="115">
        <f t="shared" si="8"/>
        <v>25.436305866628999</v>
      </c>
      <c r="N4" s="115">
        <f t="shared" si="9"/>
        <v>11.793196356346201</v>
      </c>
      <c r="O4" s="114">
        <f t="shared" si="10"/>
        <v>3009.9071277595299</v>
      </c>
      <c r="P4" s="80"/>
    </row>
    <row r="5" spans="1:16" ht="15">
      <c r="A5" s="89" t="s">
        <v>26</v>
      </c>
      <c r="B5" s="90">
        <v>110</v>
      </c>
      <c r="C5" s="90">
        <v>259</v>
      </c>
      <c r="D5" s="91">
        <f t="shared" si="0"/>
        <v>0.42471042471042503</v>
      </c>
      <c r="E5" s="92">
        <f t="shared" si="1"/>
        <v>4.0494550122399699E-2</v>
      </c>
      <c r="F5" s="87">
        <f t="shared" si="2"/>
        <v>1.63980858961554E-3</v>
      </c>
      <c r="G5" s="88">
        <f t="shared" si="3"/>
        <v>609.827272727273</v>
      </c>
      <c r="H5" s="80">
        <f t="shared" si="4"/>
        <v>259</v>
      </c>
      <c r="I5" s="80">
        <f t="shared" si="5"/>
        <v>110</v>
      </c>
      <c r="J5" s="114">
        <f t="shared" si="6"/>
        <v>371889.30256198399</v>
      </c>
      <c r="K5" s="80"/>
      <c r="L5" s="88">
        <f t="shared" si="7"/>
        <v>56.307202947491596</v>
      </c>
      <c r="M5" s="115">
        <f t="shared" si="8"/>
        <v>23.914256078085199</v>
      </c>
      <c r="N5" s="115">
        <f t="shared" si="9"/>
        <v>10.1566338555574</v>
      </c>
      <c r="O5" s="114">
        <f t="shared" si="10"/>
        <v>3170.5011037700101</v>
      </c>
      <c r="P5" s="80"/>
    </row>
    <row r="6" spans="1:16" ht="15">
      <c r="A6" s="89" t="s">
        <v>28</v>
      </c>
      <c r="B6" s="90">
        <v>84</v>
      </c>
      <c r="C6" s="90">
        <v>458</v>
      </c>
      <c r="D6" s="91">
        <f t="shared" si="0"/>
        <v>0.183406113537118</v>
      </c>
      <c r="E6" s="92">
        <f t="shared" si="1"/>
        <v>2.0011247576226399E-2</v>
      </c>
      <c r="F6" s="87">
        <f t="shared" si="2"/>
        <v>4.0045002955702599E-4</v>
      </c>
      <c r="G6" s="88">
        <f t="shared" si="3"/>
        <v>2497.1904761904798</v>
      </c>
      <c r="H6" s="80">
        <f t="shared" si="4"/>
        <v>458</v>
      </c>
      <c r="I6" s="80">
        <f t="shared" si="5"/>
        <v>84</v>
      </c>
      <c r="J6" s="114">
        <f t="shared" si="6"/>
        <v>6235960.2743764101</v>
      </c>
      <c r="K6" s="80"/>
      <c r="L6" s="88">
        <f t="shared" si="7"/>
        <v>60.531373592764702</v>
      </c>
      <c r="M6" s="115">
        <f t="shared" si="8"/>
        <v>11.1018239777123</v>
      </c>
      <c r="N6" s="115">
        <f t="shared" si="9"/>
        <v>2.0361423889253998</v>
      </c>
      <c r="O6" s="114">
        <f t="shared" si="10"/>
        <v>3664.04718902685</v>
      </c>
      <c r="P6" s="80"/>
    </row>
    <row r="7" spans="1:16" ht="15">
      <c r="A7" s="89" t="s">
        <v>32</v>
      </c>
      <c r="B7" s="90">
        <v>57</v>
      </c>
      <c r="C7" s="90">
        <v>412</v>
      </c>
      <c r="D7" s="91">
        <f t="shared" si="0"/>
        <v>0.13834951456310701</v>
      </c>
      <c r="E7" s="92">
        <f t="shared" si="1"/>
        <v>1.8324840862307599E-2</v>
      </c>
      <c r="F7" s="87">
        <f t="shared" si="2"/>
        <v>3.3579979262889998E-4</v>
      </c>
      <c r="G7" s="88">
        <f t="shared" si="3"/>
        <v>2977.9649122807</v>
      </c>
      <c r="H7" s="80">
        <f t="shared" si="4"/>
        <v>412</v>
      </c>
      <c r="I7" s="80">
        <f t="shared" si="5"/>
        <v>57</v>
      </c>
      <c r="J7" s="114">
        <f t="shared" si="6"/>
        <v>8868275.0187750105</v>
      </c>
      <c r="K7" s="80"/>
      <c r="L7" s="88">
        <f t="shared" si="7"/>
        <v>60.769185758084298</v>
      </c>
      <c r="M7" s="115">
        <f t="shared" si="8"/>
        <v>8.4073873500262195</v>
      </c>
      <c r="N7" s="115">
        <f t="shared" si="9"/>
        <v>1.1631579586201299</v>
      </c>
      <c r="O7" s="114">
        <f t="shared" si="10"/>
        <v>3692.8939377005499</v>
      </c>
      <c r="P7" s="80"/>
    </row>
    <row r="8" spans="1:16" ht="15">
      <c r="A8" s="89" t="s">
        <v>35</v>
      </c>
      <c r="B8" s="90">
        <v>48</v>
      </c>
      <c r="C8" s="90">
        <v>366</v>
      </c>
      <c r="D8" s="91">
        <f t="shared" si="0"/>
        <v>0.13114754098360701</v>
      </c>
      <c r="E8" s="92">
        <f t="shared" si="1"/>
        <v>1.8929517022610701E-2</v>
      </c>
      <c r="F8" s="87">
        <f t="shared" si="2"/>
        <v>3.5832661470930799E-4</v>
      </c>
      <c r="G8" s="88">
        <f t="shared" si="3"/>
        <v>2790.75</v>
      </c>
      <c r="H8" s="80">
        <f t="shared" si="4"/>
        <v>366</v>
      </c>
      <c r="I8" s="80">
        <f t="shared" si="5"/>
        <v>48</v>
      </c>
      <c r="J8" s="114">
        <f t="shared" si="6"/>
        <v>7788285.5625</v>
      </c>
      <c r="K8" s="80"/>
      <c r="L8" s="88">
        <f t="shared" si="7"/>
        <v>60.6861103184008</v>
      </c>
      <c r="M8" s="115">
        <f t="shared" si="8"/>
        <v>7.9588341401181397</v>
      </c>
      <c r="N8" s="115">
        <f t="shared" si="9"/>
        <v>1.04378152657287</v>
      </c>
      <c r="O8" s="114">
        <f t="shared" si="10"/>
        <v>3682.8039855771099</v>
      </c>
      <c r="P8" s="80"/>
    </row>
    <row r="9" spans="1:16" ht="15">
      <c r="A9" s="89" t="s">
        <v>38</v>
      </c>
      <c r="B9" s="90">
        <v>30</v>
      </c>
      <c r="C9" s="90">
        <v>310</v>
      </c>
      <c r="D9" s="91">
        <f t="shared" si="0"/>
        <v>9.6774193548387094E-2</v>
      </c>
      <c r="E9" s="92">
        <f t="shared" si="1"/>
        <v>1.7668469596940801E-2</v>
      </c>
      <c r="F9" s="87">
        <f t="shared" si="2"/>
        <v>3.1217481789802299E-4</v>
      </c>
      <c r="G9" s="88">
        <f t="shared" si="3"/>
        <v>3203.3333333333298</v>
      </c>
      <c r="H9" s="80">
        <f t="shared" si="4"/>
        <v>310</v>
      </c>
      <c r="I9" s="80">
        <f t="shared" si="5"/>
        <v>30</v>
      </c>
      <c r="J9" s="114">
        <f t="shared" si="6"/>
        <v>10261344.444444399</v>
      </c>
      <c r="K9" s="80"/>
      <c r="L9" s="88">
        <f t="shared" si="7"/>
        <v>60.856555718519097</v>
      </c>
      <c r="M9" s="115">
        <f t="shared" si="8"/>
        <v>5.8893441017921697</v>
      </c>
      <c r="N9" s="115">
        <f t="shared" si="9"/>
        <v>0.56993652597988798</v>
      </c>
      <c r="O9" s="114">
        <f t="shared" si="10"/>
        <v>3703.5203739212202</v>
      </c>
      <c r="P9" s="80"/>
    </row>
    <row r="10" spans="1:16" ht="15">
      <c r="A10" s="89" t="s">
        <v>41</v>
      </c>
      <c r="B10" s="90">
        <v>206</v>
      </c>
      <c r="C10" s="90">
        <v>374</v>
      </c>
      <c r="D10" s="91">
        <f t="shared" si="0"/>
        <v>0.55080213903743303</v>
      </c>
      <c r="E10" s="92">
        <f t="shared" si="1"/>
        <v>3.8376203460982097E-2</v>
      </c>
      <c r="F10" s="87">
        <f t="shared" si="2"/>
        <v>1.4727329920787E-3</v>
      </c>
      <c r="G10" s="88">
        <f t="shared" si="3"/>
        <v>679.009708737864</v>
      </c>
      <c r="H10" s="80">
        <f t="shared" si="4"/>
        <v>374</v>
      </c>
      <c r="I10" s="80">
        <f t="shared" si="5"/>
        <v>206</v>
      </c>
      <c r="J10" s="114">
        <f t="shared" si="6"/>
        <v>461054.18456027901</v>
      </c>
      <c r="K10" s="80"/>
      <c r="L10" s="88">
        <f t="shared" si="7"/>
        <v>56.841946949957403</v>
      </c>
      <c r="M10" s="115">
        <f t="shared" si="8"/>
        <v>31.308665967088899</v>
      </c>
      <c r="N10" s="115">
        <f t="shared" si="9"/>
        <v>17.244880185081001</v>
      </c>
      <c r="O10" s="114">
        <f t="shared" si="10"/>
        <v>3231.0069330617798</v>
      </c>
      <c r="P10" s="80"/>
    </row>
    <row r="11" spans="1:16" ht="15">
      <c r="A11" s="89" t="s">
        <v>43</v>
      </c>
      <c r="B11" s="90">
        <v>352</v>
      </c>
      <c r="C11" s="90">
        <v>786</v>
      </c>
      <c r="D11" s="91">
        <f t="shared" si="0"/>
        <v>0.44783715012722602</v>
      </c>
      <c r="E11" s="92">
        <f t="shared" si="1"/>
        <v>2.38698003044449E-2</v>
      </c>
      <c r="F11" s="87">
        <f t="shared" si="2"/>
        <v>5.6976736657407903E-4</v>
      </c>
      <c r="G11" s="88">
        <f t="shared" si="3"/>
        <v>1755.10227272727</v>
      </c>
      <c r="H11" s="80">
        <f t="shared" si="4"/>
        <v>786</v>
      </c>
      <c r="I11" s="80">
        <f t="shared" si="5"/>
        <v>352</v>
      </c>
      <c r="J11" s="114">
        <f t="shared" si="6"/>
        <v>3080383.9877324398</v>
      </c>
      <c r="K11" s="80"/>
      <c r="L11" s="88">
        <f t="shared" si="7"/>
        <v>59.917280724564399</v>
      </c>
      <c r="M11" s="115">
        <f t="shared" si="8"/>
        <v>26.833184243061901</v>
      </c>
      <c r="N11" s="115">
        <f t="shared" si="9"/>
        <v>12.016896760251599</v>
      </c>
      <c r="O11" s="114">
        <f t="shared" si="10"/>
        <v>3590.08052942626</v>
      </c>
      <c r="P11" s="80"/>
    </row>
    <row r="12" spans="1:16" ht="15">
      <c r="A12" s="89" t="s">
        <v>46</v>
      </c>
      <c r="B12" s="90">
        <v>43</v>
      </c>
      <c r="C12" s="90">
        <v>150</v>
      </c>
      <c r="D12" s="91">
        <f t="shared" si="0"/>
        <v>0.28666666666666701</v>
      </c>
      <c r="E12" s="92">
        <f t="shared" si="1"/>
        <v>4.3716256828680002E-2</v>
      </c>
      <c r="F12" s="87">
        <f t="shared" si="2"/>
        <v>1.91111111111111E-3</v>
      </c>
      <c r="G12" s="88">
        <f t="shared" si="3"/>
        <v>523.25581395348797</v>
      </c>
      <c r="H12" s="80">
        <f t="shared" si="4"/>
        <v>150</v>
      </c>
      <c r="I12" s="80">
        <f t="shared" si="5"/>
        <v>43</v>
      </c>
      <c r="J12" s="114">
        <f t="shared" si="6"/>
        <v>273796.64683612803</v>
      </c>
      <c r="K12" s="80"/>
      <c r="L12" s="88">
        <f t="shared" si="7"/>
        <v>55.459980417426202</v>
      </c>
      <c r="M12" s="115">
        <f t="shared" si="8"/>
        <v>15.8985277196622</v>
      </c>
      <c r="N12" s="115">
        <f t="shared" si="9"/>
        <v>4.5575779463031596</v>
      </c>
      <c r="O12" s="114">
        <f t="shared" si="10"/>
        <v>3075.8094279012998</v>
      </c>
      <c r="P12" s="80"/>
    </row>
    <row r="13" spans="1:16" ht="15">
      <c r="A13" s="89" t="s">
        <v>47</v>
      </c>
      <c r="B13" s="90">
        <v>11</v>
      </c>
      <c r="C13" s="90">
        <v>22</v>
      </c>
      <c r="D13" s="91">
        <f t="shared" si="0"/>
        <v>0.5</v>
      </c>
      <c r="E13" s="92">
        <f t="shared" si="1"/>
        <v>0.15075567228888201</v>
      </c>
      <c r="F13" s="87">
        <f t="shared" si="2"/>
        <v>2.27272727272727E-2</v>
      </c>
      <c r="G13" s="88">
        <f t="shared" si="3"/>
        <v>44</v>
      </c>
      <c r="H13" s="80">
        <f t="shared" si="4"/>
        <v>22</v>
      </c>
      <c r="I13" s="80">
        <f t="shared" si="5"/>
        <v>11</v>
      </c>
      <c r="J13" s="114">
        <f t="shared" si="6"/>
        <v>1936</v>
      </c>
      <c r="K13" s="80"/>
      <c r="L13" s="88">
        <f t="shared" si="7"/>
        <v>25.741893385122999</v>
      </c>
      <c r="M13" s="115">
        <f t="shared" si="8"/>
        <v>12.8709466925615</v>
      </c>
      <c r="N13" s="115">
        <f t="shared" si="9"/>
        <v>6.4354733462807596</v>
      </c>
      <c r="O13" s="114">
        <f t="shared" si="10"/>
        <v>662.64507505104098</v>
      </c>
      <c r="P13" s="80"/>
    </row>
    <row r="14" spans="1:16" ht="15">
      <c r="A14" s="89" t="s">
        <v>48</v>
      </c>
      <c r="B14" s="90">
        <v>4</v>
      </c>
      <c r="C14" s="90">
        <v>50</v>
      </c>
      <c r="D14" s="91">
        <f t="shared" si="0"/>
        <v>0.08</v>
      </c>
      <c r="E14" s="92">
        <f t="shared" si="1"/>
        <v>0.04</v>
      </c>
      <c r="F14" s="87">
        <f t="shared" si="2"/>
        <v>1.6000000000000001E-3</v>
      </c>
      <c r="G14" s="88">
        <f t="shared" si="3"/>
        <v>625</v>
      </c>
      <c r="H14" s="80">
        <f t="shared" si="4"/>
        <v>50</v>
      </c>
      <c r="I14" s="80">
        <f t="shared" si="5"/>
        <v>4</v>
      </c>
      <c r="J14" s="114">
        <f t="shared" si="6"/>
        <v>390625</v>
      </c>
      <c r="K14" s="80"/>
      <c r="L14" s="88">
        <f t="shared" si="7"/>
        <v>56.433699668514699</v>
      </c>
      <c r="M14" s="115">
        <f t="shared" si="8"/>
        <v>4.51469597348117</v>
      </c>
      <c r="N14" s="115">
        <f t="shared" si="9"/>
        <v>0.36117567787849397</v>
      </c>
      <c r="O14" s="114">
        <f t="shared" si="10"/>
        <v>3184.76245827611</v>
      </c>
      <c r="P14" s="80"/>
    </row>
    <row r="15" spans="1:16" ht="15">
      <c r="A15" s="89" t="s">
        <v>50</v>
      </c>
      <c r="B15" s="90">
        <v>92</v>
      </c>
      <c r="C15" s="90">
        <v>131</v>
      </c>
      <c r="D15" s="91">
        <f t="shared" si="0"/>
        <v>0.70229007633587803</v>
      </c>
      <c r="E15" s="92">
        <f t="shared" si="1"/>
        <v>7.3218801882636894E-2</v>
      </c>
      <c r="F15" s="87">
        <f t="shared" si="2"/>
        <v>5.3609929491288399E-3</v>
      </c>
      <c r="G15" s="88">
        <f t="shared" si="3"/>
        <v>186.53260869565199</v>
      </c>
      <c r="H15" s="80">
        <f t="shared" si="4"/>
        <v>131</v>
      </c>
      <c r="I15" s="80">
        <f t="shared" si="5"/>
        <v>92</v>
      </c>
      <c r="J15" s="114">
        <f t="shared" si="6"/>
        <v>34794.4141068053</v>
      </c>
      <c r="K15" s="80"/>
      <c r="L15" s="88">
        <f t="shared" si="7"/>
        <v>46.552980925115797</v>
      </c>
      <c r="M15" s="115">
        <f t="shared" si="8"/>
        <v>32.693696527562203</v>
      </c>
      <c r="N15" s="115">
        <f t="shared" si="9"/>
        <v>22.9604586300437</v>
      </c>
      <c r="O15" s="114">
        <f t="shared" si="10"/>
        <v>2167.1800330142</v>
      </c>
      <c r="P15" s="80"/>
    </row>
    <row r="16" spans="1:16" ht="15">
      <c r="A16" s="89" t="s">
        <v>54</v>
      </c>
      <c r="B16" s="90">
        <v>114</v>
      </c>
      <c r="C16" s="90">
        <v>384</v>
      </c>
      <c r="D16" s="91">
        <f t="shared" si="0"/>
        <v>0.296875</v>
      </c>
      <c r="E16" s="92">
        <f t="shared" si="1"/>
        <v>2.7804891281331501E-2</v>
      </c>
      <c r="F16" s="87">
        <f t="shared" si="2"/>
        <v>7.7311197916666696E-4</v>
      </c>
      <c r="G16" s="88">
        <f t="shared" si="3"/>
        <v>1293.4736842105301</v>
      </c>
      <c r="H16" s="80">
        <f t="shared" si="4"/>
        <v>384</v>
      </c>
      <c r="I16" s="80">
        <f t="shared" si="5"/>
        <v>114</v>
      </c>
      <c r="J16" s="114">
        <f t="shared" si="6"/>
        <v>1673074.1717451499</v>
      </c>
      <c r="K16" s="80"/>
      <c r="L16" s="88">
        <f t="shared" si="7"/>
        <v>59.1960446270567</v>
      </c>
      <c r="M16" s="115">
        <f t="shared" si="8"/>
        <v>17.573825748657399</v>
      </c>
      <c r="N16" s="115">
        <f t="shared" si="9"/>
        <v>5.2172295191326796</v>
      </c>
      <c r="O16" s="114">
        <f t="shared" si="10"/>
        <v>3504.17169948848</v>
      </c>
      <c r="P16" s="80"/>
    </row>
    <row r="17" spans="1:16" ht="15">
      <c r="A17" s="89" t="s">
        <v>55</v>
      </c>
      <c r="B17" s="90">
        <v>114</v>
      </c>
      <c r="C17" s="90">
        <v>384</v>
      </c>
      <c r="D17" s="91">
        <f t="shared" si="0"/>
        <v>0.296875</v>
      </c>
      <c r="E17" s="92">
        <f t="shared" si="1"/>
        <v>2.7804891281331501E-2</v>
      </c>
      <c r="F17" s="87">
        <f t="shared" si="2"/>
        <v>7.7311197916666696E-4</v>
      </c>
      <c r="G17" s="88">
        <f t="shared" si="3"/>
        <v>1293.4736842105301</v>
      </c>
      <c r="H17" s="80">
        <f t="shared" si="4"/>
        <v>384</v>
      </c>
      <c r="I17" s="80">
        <f t="shared" si="5"/>
        <v>114</v>
      </c>
      <c r="J17" s="114">
        <f t="shared" si="6"/>
        <v>1673074.1717451499</v>
      </c>
      <c r="K17" s="80"/>
      <c r="L17" s="88">
        <f t="shared" si="7"/>
        <v>59.1960446270567</v>
      </c>
      <c r="M17" s="115">
        <f t="shared" si="8"/>
        <v>17.573825748657399</v>
      </c>
      <c r="N17" s="115">
        <f t="shared" si="9"/>
        <v>5.2172295191326796</v>
      </c>
      <c r="O17" s="114">
        <f t="shared" si="10"/>
        <v>3504.17169948848</v>
      </c>
      <c r="P17" s="80"/>
    </row>
    <row r="18" spans="1:16" ht="15">
      <c r="A18" s="89" t="s">
        <v>56</v>
      </c>
      <c r="B18" s="90">
        <v>81</v>
      </c>
      <c r="C18" s="90">
        <v>366</v>
      </c>
      <c r="D18" s="91">
        <f t="shared" si="0"/>
        <v>0.22131147540983601</v>
      </c>
      <c r="E18" s="92">
        <f t="shared" si="1"/>
        <v>2.4590163934426201E-2</v>
      </c>
      <c r="F18" s="87">
        <f t="shared" si="2"/>
        <v>6.0467616232195596E-4</v>
      </c>
      <c r="G18" s="88">
        <f t="shared" si="3"/>
        <v>1653.7777777777801</v>
      </c>
      <c r="H18" s="80">
        <f t="shared" si="4"/>
        <v>366</v>
      </c>
      <c r="I18" s="80">
        <f t="shared" si="5"/>
        <v>81</v>
      </c>
      <c r="J18" s="114">
        <f t="shared" si="6"/>
        <v>2734980.9382716101</v>
      </c>
      <c r="K18" s="80"/>
      <c r="L18" s="88">
        <f t="shared" si="7"/>
        <v>59.7922169251041</v>
      </c>
      <c r="M18" s="115">
        <f t="shared" si="8"/>
        <v>13.2327037457198</v>
      </c>
      <c r="N18" s="115">
        <f t="shared" si="9"/>
        <v>2.9285491896265001</v>
      </c>
      <c r="O18" s="114">
        <f t="shared" si="10"/>
        <v>3575.1092048187002</v>
      </c>
      <c r="P18" s="80"/>
    </row>
    <row r="19" spans="1:16" ht="15">
      <c r="A19" s="89" t="s">
        <v>59</v>
      </c>
      <c r="B19" s="90">
        <v>21</v>
      </c>
      <c r="C19" s="90">
        <v>34</v>
      </c>
      <c r="D19" s="91">
        <f t="shared" si="0"/>
        <v>0.61764705882352899</v>
      </c>
      <c r="E19" s="92">
        <f t="shared" si="1"/>
        <v>0.134781638086936</v>
      </c>
      <c r="F19" s="87">
        <f t="shared" si="2"/>
        <v>1.81660899653979E-2</v>
      </c>
      <c r="G19" s="88">
        <f t="shared" si="3"/>
        <v>55.047619047619001</v>
      </c>
      <c r="H19" s="80">
        <f t="shared" si="4"/>
        <v>34</v>
      </c>
      <c r="I19" s="80">
        <f t="shared" si="5"/>
        <v>21</v>
      </c>
      <c r="J19" s="114">
        <f t="shared" si="6"/>
        <v>3030.24036281179</v>
      </c>
      <c r="K19" s="80"/>
      <c r="L19" s="88">
        <f t="shared" si="7"/>
        <v>29.166424834819601</v>
      </c>
      <c r="M19" s="115">
        <f t="shared" si="8"/>
        <v>18.014556515623902</v>
      </c>
      <c r="N19" s="115">
        <f t="shared" si="9"/>
        <v>11.1266378478853</v>
      </c>
      <c r="O19" s="114">
        <f t="shared" si="10"/>
        <v>850.680337645181</v>
      </c>
      <c r="P19" s="80"/>
    </row>
    <row r="20" spans="1:16" ht="15">
      <c r="A20" s="89" t="s">
        <v>60</v>
      </c>
      <c r="B20" s="90">
        <v>15</v>
      </c>
      <c r="C20" s="90">
        <v>102</v>
      </c>
      <c r="D20" s="91">
        <f t="shared" si="0"/>
        <v>0.14705882352941199</v>
      </c>
      <c r="E20" s="92">
        <f t="shared" si="1"/>
        <v>3.79704249628178E-2</v>
      </c>
      <c r="F20" s="87">
        <f t="shared" si="2"/>
        <v>1.4417531718569801E-3</v>
      </c>
      <c r="G20" s="88">
        <f t="shared" si="3"/>
        <v>693.6</v>
      </c>
      <c r="H20" s="80">
        <f t="shared" si="4"/>
        <v>102</v>
      </c>
      <c r="I20" s="80">
        <f t="shared" si="5"/>
        <v>15</v>
      </c>
      <c r="J20" s="114">
        <f t="shared" si="6"/>
        <v>481080.96</v>
      </c>
      <c r="K20" s="80"/>
      <c r="L20" s="88">
        <f t="shared" si="7"/>
        <v>56.942219539225597</v>
      </c>
      <c r="M20" s="115">
        <f t="shared" si="8"/>
        <v>8.3738558145919892</v>
      </c>
      <c r="N20" s="115">
        <f t="shared" si="9"/>
        <v>1.2314493844988199</v>
      </c>
      <c r="O20" s="114">
        <f t="shared" si="10"/>
        <v>3242.41636605336</v>
      </c>
      <c r="P20" s="80"/>
    </row>
    <row r="21" spans="1:16" ht="15">
      <c r="A21" s="89" t="s">
        <v>61</v>
      </c>
      <c r="B21" s="90">
        <v>29</v>
      </c>
      <c r="C21" s="90">
        <v>98</v>
      </c>
      <c r="D21" s="91">
        <f t="shared" si="0"/>
        <v>0.29591836734693899</v>
      </c>
      <c r="E21" s="92">
        <f t="shared" si="1"/>
        <v>5.4950661297290898E-2</v>
      </c>
      <c r="F21" s="87">
        <f t="shared" si="2"/>
        <v>3.0195751770095802E-3</v>
      </c>
      <c r="G21" s="88">
        <f t="shared" si="3"/>
        <v>331.17241379310298</v>
      </c>
      <c r="H21" s="80">
        <f t="shared" si="4"/>
        <v>98</v>
      </c>
      <c r="I21" s="80">
        <f t="shared" si="5"/>
        <v>29</v>
      </c>
      <c r="J21" s="114">
        <f t="shared" si="6"/>
        <v>109675.16765755101</v>
      </c>
      <c r="K21" s="80"/>
      <c r="L21" s="88">
        <f t="shared" si="7"/>
        <v>52.248013150739197</v>
      </c>
      <c r="M21" s="115">
        <f t="shared" si="8"/>
        <v>15.461146748688099</v>
      </c>
      <c r="N21" s="115">
        <f t="shared" si="9"/>
        <v>4.5752373031832301</v>
      </c>
      <c r="O21" s="114">
        <f t="shared" si="10"/>
        <v>2729.8548781998202</v>
      </c>
      <c r="P21" s="80"/>
    </row>
    <row r="22" spans="1:16" ht="15">
      <c r="A22" s="89" t="s">
        <v>63</v>
      </c>
      <c r="B22" s="90">
        <v>305</v>
      </c>
      <c r="C22" s="90">
        <v>3170</v>
      </c>
      <c r="D22" s="91">
        <f t="shared" si="0"/>
        <v>9.6214511041009504E-2</v>
      </c>
      <c r="E22" s="92">
        <f t="shared" si="1"/>
        <v>5.5092268758905301E-3</v>
      </c>
      <c r="F22" s="87">
        <f t="shared" si="2"/>
        <v>3.0351580770034499E-5</v>
      </c>
      <c r="G22" s="88">
        <f t="shared" si="3"/>
        <v>32947.2131147541</v>
      </c>
      <c r="H22" s="80">
        <f t="shared" si="4"/>
        <v>3170</v>
      </c>
      <c r="I22" s="80">
        <f t="shared" si="5"/>
        <v>305</v>
      </c>
      <c r="J22" s="114">
        <f t="shared" si="6"/>
        <v>1085518852.0290201</v>
      </c>
      <c r="K22" s="80"/>
      <c r="L22" s="88">
        <f t="shared" si="7"/>
        <v>61.918507126279799</v>
      </c>
      <c r="M22" s="115">
        <f t="shared" si="8"/>
        <v>5.95745888754427</v>
      </c>
      <c r="N22" s="115">
        <f t="shared" si="9"/>
        <v>0.573193993911988</v>
      </c>
      <c r="O22" s="114">
        <f t="shared" si="10"/>
        <v>3833.9015247471598</v>
      </c>
      <c r="P22" s="80"/>
    </row>
    <row r="23" spans="1:16" ht="15">
      <c r="A23" s="89" t="s">
        <v>67</v>
      </c>
      <c r="B23" s="90">
        <v>18</v>
      </c>
      <c r="C23" s="90">
        <v>100</v>
      </c>
      <c r="D23" s="91">
        <f t="shared" si="0"/>
        <v>0.18</v>
      </c>
      <c r="E23" s="92">
        <f t="shared" si="1"/>
        <v>4.2426406871192902E-2</v>
      </c>
      <c r="F23" s="87">
        <f t="shared" si="2"/>
        <v>1.8E-3</v>
      </c>
      <c r="G23" s="88">
        <f t="shared" si="3"/>
        <v>555.555555555556</v>
      </c>
      <c r="H23" s="80">
        <f t="shared" si="4"/>
        <v>100</v>
      </c>
      <c r="I23" s="80">
        <f t="shared" si="5"/>
        <v>18</v>
      </c>
      <c r="J23" s="114">
        <f t="shared" si="6"/>
        <v>308641.97530864202</v>
      </c>
      <c r="K23" s="80"/>
      <c r="L23" s="88">
        <f t="shared" si="7"/>
        <v>55.803856057891501</v>
      </c>
      <c r="M23" s="115">
        <f t="shared" si="8"/>
        <v>10.044694090420499</v>
      </c>
      <c r="N23" s="115">
        <f t="shared" si="9"/>
        <v>1.8080449362756801</v>
      </c>
      <c r="O23" s="114">
        <f t="shared" si="10"/>
        <v>3114.0703509298701</v>
      </c>
      <c r="P23" s="80"/>
    </row>
    <row r="24" spans="1:16" ht="15">
      <c r="A24" s="89" t="s">
        <v>70</v>
      </c>
      <c r="B24" s="90">
        <v>117</v>
      </c>
      <c r="C24" s="90">
        <v>688</v>
      </c>
      <c r="D24" s="91">
        <f t="shared" si="0"/>
        <v>0.170058139534884</v>
      </c>
      <c r="E24" s="92">
        <f t="shared" si="1"/>
        <v>1.5721880561616199E-2</v>
      </c>
      <c r="F24" s="87">
        <f t="shared" si="2"/>
        <v>2.4717752839372603E-4</v>
      </c>
      <c r="G24" s="88">
        <f t="shared" si="3"/>
        <v>4045.6752136752202</v>
      </c>
      <c r="H24" s="80">
        <f t="shared" si="4"/>
        <v>688</v>
      </c>
      <c r="I24" s="80">
        <f t="shared" si="5"/>
        <v>117</v>
      </c>
      <c r="J24" s="114">
        <f t="shared" si="6"/>
        <v>16367487.934545999</v>
      </c>
      <c r="K24" s="80"/>
      <c r="L24" s="88">
        <f t="shared" si="7"/>
        <v>61.098230451554002</v>
      </c>
      <c r="M24" s="115">
        <f t="shared" si="8"/>
        <v>10.3902513994649</v>
      </c>
      <c r="N24" s="115">
        <f t="shared" si="9"/>
        <v>1.76694682229272</v>
      </c>
      <c r="O24" s="114">
        <f t="shared" si="10"/>
        <v>3732.9937643111998</v>
      </c>
      <c r="P24" s="80"/>
    </row>
    <row r="25" spans="1:16" ht="15">
      <c r="A25" s="89" t="s">
        <v>75</v>
      </c>
      <c r="B25" s="90">
        <v>314</v>
      </c>
      <c r="C25" s="90">
        <v>854</v>
      </c>
      <c r="D25" s="91">
        <f t="shared" si="0"/>
        <v>0.36768149882904</v>
      </c>
      <c r="E25" s="92">
        <f t="shared" si="1"/>
        <v>2.0749467384858701E-2</v>
      </c>
      <c r="F25" s="87">
        <f t="shared" si="2"/>
        <v>4.3054039675531597E-4</v>
      </c>
      <c r="G25" s="88">
        <f t="shared" si="3"/>
        <v>2322.6624203821698</v>
      </c>
      <c r="H25" s="80">
        <f t="shared" si="4"/>
        <v>854</v>
      </c>
      <c r="I25" s="80">
        <f t="shared" si="5"/>
        <v>314</v>
      </c>
      <c r="J25" s="114">
        <f t="shared" si="6"/>
        <v>5394760.7190555399</v>
      </c>
      <c r="K25" s="80"/>
      <c r="L25" s="88">
        <f t="shared" si="7"/>
        <v>60.421321517503898</v>
      </c>
      <c r="M25" s="115">
        <f t="shared" si="8"/>
        <v>22.215802056787101</v>
      </c>
      <c r="N25" s="115">
        <f t="shared" si="9"/>
        <v>8.1683393979287597</v>
      </c>
      <c r="O25" s="114">
        <f t="shared" si="10"/>
        <v>3650.73609392158</v>
      </c>
      <c r="P25" s="80"/>
    </row>
    <row r="26" spans="1:16" ht="15">
      <c r="A26" s="89" t="s">
        <v>78</v>
      </c>
      <c r="B26" s="90">
        <v>96</v>
      </c>
      <c r="C26" s="90">
        <v>500</v>
      </c>
      <c r="D26" s="91">
        <f t="shared" si="0"/>
        <v>0.192</v>
      </c>
      <c r="E26" s="92">
        <f t="shared" si="1"/>
        <v>1.9595917942265399E-2</v>
      </c>
      <c r="F26" s="87">
        <f t="shared" si="2"/>
        <v>3.8400000000000001E-4</v>
      </c>
      <c r="G26" s="88">
        <f t="shared" si="3"/>
        <v>2604.1666666666702</v>
      </c>
      <c r="H26" s="80">
        <f t="shared" si="4"/>
        <v>500</v>
      </c>
      <c r="I26" s="80">
        <f t="shared" si="5"/>
        <v>96</v>
      </c>
      <c r="J26" s="114">
        <f t="shared" si="6"/>
        <v>6781684.0277777696</v>
      </c>
      <c r="K26" s="80"/>
      <c r="L26" s="88">
        <f t="shared" si="7"/>
        <v>60.591707354236199</v>
      </c>
      <c r="M26" s="115">
        <f t="shared" si="8"/>
        <v>11.633607812013301</v>
      </c>
      <c r="N26" s="115">
        <f t="shared" si="9"/>
        <v>2.23365269990656</v>
      </c>
      <c r="O26" s="114">
        <f t="shared" si="10"/>
        <v>3671.3550001014</v>
      </c>
      <c r="P26" s="80"/>
    </row>
    <row r="27" spans="1:16" ht="15">
      <c r="A27" s="89" t="s">
        <v>80</v>
      </c>
      <c r="B27" s="90">
        <v>130</v>
      </c>
      <c r="C27" s="90">
        <v>525</v>
      </c>
      <c r="D27" s="91">
        <f t="shared" si="0"/>
        <v>0.24761904761904799</v>
      </c>
      <c r="E27" s="92">
        <f t="shared" si="1"/>
        <v>2.17176271447455E-2</v>
      </c>
      <c r="F27" s="87">
        <f t="shared" si="2"/>
        <v>4.7165532879818602E-4</v>
      </c>
      <c r="G27" s="88">
        <f t="shared" si="3"/>
        <v>2120.1923076923099</v>
      </c>
      <c r="H27" s="80">
        <f t="shared" si="4"/>
        <v>525</v>
      </c>
      <c r="I27" s="80">
        <f t="shared" si="5"/>
        <v>130</v>
      </c>
      <c r="J27" s="114">
        <f t="shared" si="6"/>
        <v>4495215.4215976298</v>
      </c>
      <c r="K27" s="80"/>
      <c r="L27" s="88">
        <f t="shared" si="7"/>
        <v>60.271593707695096</v>
      </c>
      <c r="M27" s="115">
        <f t="shared" si="8"/>
        <v>14.9243946323817</v>
      </c>
      <c r="N27" s="115">
        <f t="shared" si="9"/>
        <v>3.6955643851611701</v>
      </c>
      <c r="O27" s="114">
        <f t="shared" si="10"/>
        <v>3632.6650080654799</v>
      </c>
      <c r="P27" s="80"/>
    </row>
    <row r="28" spans="1:16" ht="15">
      <c r="A28" s="89" t="s">
        <v>82</v>
      </c>
      <c r="B28" s="90">
        <v>39</v>
      </c>
      <c r="C28" s="90">
        <v>196</v>
      </c>
      <c r="D28" s="91">
        <f t="shared" si="0"/>
        <v>0.198979591836735</v>
      </c>
      <c r="E28" s="92">
        <f t="shared" si="1"/>
        <v>3.1862234685706099E-2</v>
      </c>
      <c r="F28" s="87">
        <f t="shared" si="2"/>
        <v>1.0152019991670101E-3</v>
      </c>
      <c r="G28" s="88">
        <f t="shared" si="3"/>
        <v>985.02564102564099</v>
      </c>
      <c r="H28" s="80">
        <f t="shared" si="4"/>
        <v>196</v>
      </c>
      <c r="I28" s="80">
        <f t="shared" si="5"/>
        <v>39</v>
      </c>
      <c r="J28" s="114">
        <f t="shared" si="6"/>
        <v>970275.51347797504</v>
      </c>
      <c r="K28" s="80"/>
      <c r="L28" s="88">
        <f t="shared" si="7"/>
        <v>58.359705022124302</v>
      </c>
      <c r="M28" s="115">
        <f t="shared" si="8"/>
        <v>11.6123902850145</v>
      </c>
      <c r="N28" s="115">
        <f t="shared" si="9"/>
        <v>2.3106286791610602</v>
      </c>
      <c r="O28" s="114">
        <f t="shared" si="10"/>
        <v>3405.8551702693699</v>
      </c>
      <c r="P28" s="80"/>
    </row>
    <row r="29" spans="1:16" ht="15">
      <c r="A29" s="89" t="s">
        <v>84</v>
      </c>
      <c r="B29" s="90">
        <v>12</v>
      </c>
      <c r="C29" s="90">
        <v>21</v>
      </c>
      <c r="D29" s="91">
        <f t="shared" si="0"/>
        <v>0.57142857142857095</v>
      </c>
      <c r="E29" s="92">
        <f t="shared" si="1"/>
        <v>0.164957219768465</v>
      </c>
      <c r="F29" s="87">
        <f t="shared" si="2"/>
        <v>2.7210884353741499E-2</v>
      </c>
      <c r="G29" s="88">
        <f t="shared" si="3"/>
        <v>36.75</v>
      </c>
      <c r="H29" s="80">
        <f t="shared" si="4"/>
        <v>21</v>
      </c>
      <c r="I29" s="80">
        <f t="shared" si="5"/>
        <v>12</v>
      </c>
      <c r="J29" s="114">
        <f t="shared" si="6"/>
        <v>1350.5625</v>
      </c>
      <c r="K29" s="80"/>
      <c r="L29" s="88">
        <f t="shared" si="7"/>
        <v>23.078276021920701</v>
      </c>
      <c r="M29" s="115">
        <f t="shared" si="8"/>
        <v>13.187586298240401</v>
      </c>
      <c r="N29" s="115">
        <f t="shared" si="9"/>
        <v>7.5357635989945004</v>
      </c>
      <c r="O29" s="114">
        <f t="shared" si="10"/>
        <v>532.60682414395797</v>
      </c>
      <c r="P29" s="80"/>
    </row>
    <row r="30" spans="1:16" ht="15">
      <c r="A30" s="89" t="s">
        <v>85</v>
      </c>
      <c r="B30" s="90">
        <v>3</v>
      </c>
      <c r="C30" s="90">
        <v>11</v>
      </c>
      <c r="D30" s="91">
        <f t="shared" si="0"/>
        <v>0.27272727272727298</v>
      </c>
      <c r="E30" s="92">
        <f t="shared" si="1"/>
        <v>0.15745916432444301</v>
      </c>
      <c r="F30" s="87">
        <f t="shared" si="2"/>
        <v>2.4793388429752101E-2</v>
      </c>
      <c r="G30" s="88">
        <f t="shared" si="3"/>
        <v>40.3333333333333</v>
      </c>
      <c r="H30" s="80">
        <f t="shared" si="4"/>
        <v>11</v>
      </c>
      <c r="I30" s="80">
        <f t="shared" si="5"/>
        <v>3</v>
      </c>
      <c r="J30" s="114">
        <f t="shared" si="6"/>
        <v>1626.7777777777801</v>
      </c>
      <c r="K30" s="80"/>
      <c r="L30" s="88">
        <f t="shared" si="7"/>
        <v>24.4419314168208</v>
      </c>
      <c r="M30" s="115">
        <f t="shared" si="8"/>
        <v>6.6659812954965698</v>
      </c>
      <c r="N30" s="115">
        <f t="shared" si="9"/>
        <v>1.81799489877179</v>
      </c>
      <c r="O30" s="114">
        <f t="shared" si="10"/>
        <v>597.40801138457005</v>
      </c>
      <c r="P30" s="80"/>
    </row>
    <row r="31" spans="1:16" ht="15">
      <c r="A31" s="89" t="s">
        <v>86</v>
      </c>
      <c r="B31" s="90">
        <v>114</v>
      </c>
      <c r="C31" s="90">
        <v>384</v>
      </c>
      <c r="D31" s="91">
        <f t="shared" si="0"/>
        <v>0.296875</v>
      </c>
      <c r="E31" s="92">
        <f t="shared" si="1"/>
        <v>2.7804891281331501E-2</v>
      </c>
      <c r="F31" s="87">
        <f t="shared" si="2"/>
        <v>7.7311197916666696E-4</v>
      </c>
      <c r="G31" s="88">
        <f t="shared" si="3"/>
        <v>1293.4736842105301</v>
      </c>
      <c r="H31" s="80">
        <f t="shared" si="4"/>
        <v>384</v>
      </c>
      <c r="I31" s="80">
        <f t="shared" si="5"/>
        <v>114</v>
      </c>
      <c r="J31" s="114">
        <f t="shared" si="6"/>
        <v>1673074.1717451499</v>
      </c>
      <c r="K31" s="80"/>
      <c r="L31" s="88">
        <f t="shared" si="7"/>
        <v>59.1960446270567</v>
      </c>
      <c r="M31" s="115">
        <f t="shared" si="8"/>
        <v>17.573825748657399</v>
      </c>
      <c r="N31" s="115">
        <f t="shared" si="9"/>
        <v>5.2172295191326796</v>
      </c>
      <c r="O31" s="114">
        <f t="shared" si="10"/>
        <v>3504.17169948848</v>
      </c>
      <c r="P31" s="80"/>
    </row>
    <row r="32" spans="1:16" ht="15">
      <c r="A32" s="89" t="s">
        <v>89</v>
      </c>
      <c r="B32" s="90">
        <v>16</v>
      </c>
      <c r="C32" s="90">
        <v>98</v>
      </c>
      <c r="D32" s="91">
        <f t="shared" si="0"/>
        <v>0.16326530612244899</v>
      </c>
      <c r="E32" s="92">
        <f t="shared" si="1"/>
        <v>4.08163265306122E-2</v>
      </c>
      <c r="F32" s="87">
        <f t="shared" si="2"/>
        <v>1.66597251145356E-3</v>
      </c>
      <c r="G32" s="88">
        <f t="shared" si="3"/>
        <v>600.25</v>
      </c>
      <c r="H32" s="80">
        <f t="shared" si="4"/>
        <v>98</v>
      </c>
      <c r="I32" s="80">
        <f t="shared" si="5"/>
        <v>16</v>
      </c>
      <c r="J32" s="114">
        <f t="shared" si="6"/>
        <v>360300.0625</v>
      </c>
      <c r="K32" s="80"/>
      <c r="L32" s="88">
        <f t="shared" si="7"/>
        <v>56.224372232064603</v>
      </c>
      <c r="M32" s="115">
        <f t="shared" si="8"/>
        <v>9.1794893440105394</v>
      </c>
      <c r="N32" s="115">
        <f t="shared" si="9"/>
        <v>1.4986921377976401</v>
      </c>
      <c r="O32" s="114">
        <f t="shared" si="10"/>
        <v>3161.1800328897598</v>
      </c>
      <c r="P32" s="80"/>
    </row>
    <row r="33" spans="1:16" ht="15">
      <c r="A33" s="89" t="s">
        <v>91</v>
      </c>
      <c r="B33" s="90">
        <v>114</v>
      </c>
      <c r="C33" s="90">
        <v>384</v>
      </c>
      <c r="D33" s="91">
        <f t="shared" si="0"/>
        <v>0.296875</v>
      </c>
      <c r="E33" s="92">
        <f t="shared" si="1"/>
        <v>2.7804891281331501E-2</v>
      </c>
      <c r="F33" s="87">
        <f t="shared" si="2"/>
        <v>7.7311197916666696E-4</v>
      </c>
      <c r="G33" s="88">
        <f t="shared" si="3"/>
        <v>1293.4736842105301</v>
      </c>
      <c r="H33" s="80">
        <f t="shared" si="4"/>
        <v>384</v>
      </c>
      <c r="I33" s="80">
        <f t="shared" si="5"/>
        <v>114</v>
      </c>
      <c r="J33" s="114">
        <f t="shared" si="6"/>
        <v>1673074.1717451499</v>
      </c>
      <c r="K33" s="80"/>
      <c r="L33" s="88">
        <f t="shared" si="7"/>
        <v>59.1960446270567</v>
      </c>
      <c r="M33" s="115">
        <f t="shared" si="8"/>
        <v>17.573825748657399</v>
      </c>
      <c r="N33" s="115">
        <f t="shared" si="9"/>
        <v>5.2172295191326796</v>
      </c>
      <c r="O33" s="114">
        <f t="shared" si="10"/>
        <v>3504.17169948848</v>
      </c>
      <c r="P33" s="80"/>
    </row>
    <row r="34" spans="1:16" ht="15">
      <c r="A34" s="93" t="s">
        <v>128</v>
      </c>
      <c r="B34" s="90">
        <v>162</v>
      </c>
      <c r="C34" s="90">
        <v>809</v>
      </c>
      <c r="D34" s="91">
        <f t="shared" si="0"/>
        <v>0.200247218788628</v>
      </c>
      <c r="E34" s="92">
        <f t="shared" si="1"/>
        <v>1.5732907368798298E-2</v>
      </c>
      <c r="F34" s="87">
        <f t="shared" si="2"/>
        <v>2.4752437427518902E-4</v>
      </c>
      <c r="G34" s="88">
        <f t="shared" si="3"/>
        <v>4040.0061728394999</v>
      </c>
      <c r="H34" s="80">
        <f t="shared" si="4"/>
        <v>809</v>
      </c>
      <c r="I34" s="80">
        <f t="shared" si="5"/>
        <v>162</v>
      </c>
      <c r="J34" s="114">
        <f t="shared" si="6"/>
        <v>16321649.8765813</v>
      </c>
      <c r="K34" s="80"/>
      <c r="L34" s="88">
        <f t="shared" si="7"/>
        <v>61.096935705479197</v>
      </c>
      <c r="M34" s="115">
        <f t="shared" si="8"/>
        <v>12.2344914515298</v>
      </c>
      <c r="N34" s="115">
        <f t="shared" si="9"/>
        <v>2.4499228864620899</v>
      </c>
      <c r="O34" s="114">
        <f t="shared" si="10"/>
        <v>3732.8355525994598</v>
      </c>
      <c r="P34" s="80"/>
    </row>
    <row r="35" spans="1:16" ht="15">
      <c r="A35" s="89" t="s">
        <v>96</v>
      </c>
      <c r="B35" s="90">
        <v>21</v>
      </c>
      <c r="C35" s="90">
        <v>45</v>
      </c>
      <c r="D35" s="91">
        <f t="shared" si="0"/>
        <v>0.46666666666666701</v>
      </c>
      <c r="E35" s="92">
        <f t="shared" si="1"/>
        <v>0.101835015443463</v>
      </c>
      <c r="F35" s="87">
        <f t="shared" si="2"/>
        <v>1.03703703703704E-2</v>
      </c>
      <c r="G35" s="88">
        <f t="shared" si="3"/>
        <v>96.428571428571402</v>
      </c>
      <c r="H35" s="80">
        <f t="shared" si="4"/>
        <v>45</v>
      </c>
      <c r="I35" s="80">
        <f t="shared" si="5"/>
        <v>21</v>
      </c>
      <c r="J35" s="114">
        <f t="shared" si="6"/>
        <v>9298.4693877550999</v>
      </c>
      <c r="K35" s="80"/>
      <c r="L35" s="88">
        <f t="shared" si="7"/>
        <v>37.749696829391297</v>
      </c>
      <c r="M35" s="115">
        <f t="shared" si="8"/>
        <v>17.616525187049302</v>
      </c>
      <c r="N35" s="115">
        <f t="shared" si="9"/>
        <v>8.2210450872896601</v>
      </c>
      <c r="O35" s="114">
        <f t="shared" si="10"/>
        <v>1425.03961071095</v>
      </c>
      <c r="P35" s="80"/>
    </row>
    <row r="36" spans="1:16" ht="15">
      <c r="A36" s="89" t="s">
        <v>98</v>
      </c>
      <c r="B36" s="90">
        <v>12</v>
      </c>
      <c r="C36" s="90">
        <v>39</v>
      </c>
      <c r="D36" s="91">
        <f t="shared" si="0"/>
        <v>0.30769230769230799</v>
      </c>
      <c r="E36" s="92">
        <f t="shared" si="1"/>
        <v>8.88231183368655E-2</v>
      </c>
      <c r="F36" s="87">
        <f t="shared" si="2"/>
        <v>7.8895463510848095E-3</v>
      </c>
      <c r="G36" s="88">
        <f t="shared" si="3"/>
        <v>126.75</v>
      </c>
      <c r="H36" s="80">
        <f t="shared" si="4"/>
        <v>39</v>
      </c>
      <c r="I36" s="80">
        <f t="shared" si="5"/>
        <v>12</v>
      </c>
      <c r="J36" s="114">
        <f t="shared" si="6"/>
        <v>16065.5625</v>
      </c>
      <c r="K36" s="80"/>
      <c r="L36" s="88">
        <f t="shared" si="7"/>
        <v>41.650258287859899</v>
      </c>
      <c r="M36" s="115">
        <f t="shared" si="8"/>
        <v>12.8154640885723</v>
      </c>
      <c r="N36" s="115">
        <f t="shared" si="9"/>
        <v>3.9432197195606999</v>
      </c>
      <c r="O36" s="114">
        <f t="shared" si="10"/>
        <v>1734.74401544545</v>
      </c>
      <c r="P36" s="80"/>
    </row>
    <row r="37" spans="1:16" ht="15">
      <c r="A37" s="89" t="s">
        <v>100</v>
      </c>
      <c r="B37" s="90">
        <v>17</v>
      </c>
      <c r="C37" s="90">
        <v>48</v>
      </c>
      <c r="D37" s="91">
        <f t="shared" si="0"/>
        <v>0.35416666666666702</v>
      </c>
      <c r="E37" s="92">
        <f t="shared" si="1"/>
        <v>8.5898033867034596E-2</v>
      </c>
      <c r="F37" s="87">
        <f t="shared" si="2"/>
        <v>7.3784722222222203E-3</v>
      </c>
      <c r="G37" s="88">
        <f t="shared" si="3"/>
        <v>135.529411764706</v>
      </c>
      <c r="H37" s="80">
        <f t="shared" si="4"/>
        <v>48</v>
      </c>
      <c r="I37" s="80">
        <f t="shared" si="5"/>
        <v>17</v>
      </c>
      <c r="J37" s="114">
        <f t="shared" si="6"/>
        <v>18368.221453287199</v>
      </c>
      <c r="K37" s="80"/>
      <c r="L37" s="88">
        <f t="shared" si="7"/>
        <v>42.556123659341999</v>
      </c>
      <c r="M37" s="115">
        <f t="shared" si="8"/>
        <v>15.071960462683601</v>
      </c>
      <c r="N37" s="115">
        <f t="shared" si="9"/>
        <v>5.33798599720045</v>
      </c>
      <c r="O37" s="114">
        <f t="shared" si="10"/>
        <v>1811.0236609092101</v>
      </c>
      <c r="P37" s="80"/>
    </row>
    <row r="38" spans="1:16" ht="15">
      <c r="A38" s="89" t="s">
        <v>102</v>
      </c>
      <c r="B38" s="90">
        <v>30</v>
      </c>
      <c r="C38" s="90">
        <v>62</v>
      </c>
      <c r="D38" s="91">
        <f t="shared" si="0"/>
        <v>0.483870967741935</v>
      </c>
      <c r="E38" s="92">
        <f t="shared" si="1"/>
        <v>8.8342347984704195E-2</v>
      </c>
      <c r="F38" s="87">
        <f t="shared" si="2"/>
        <v>7.8043704474505702E-3</v>
      </c>
      <c r="G38" s="88">
        <f t="shared" si="3"/>
        <v>128.13333333333301</v>
      </c>
      <c r="H38" s="80">
        <f t="shared" si="4"/>
        <v>62</v>
      </c>
      <c r="I38" s="80">
        <f t="shared" si="5"/>
        <v>30</v>
      </c>
      <c r="J38" s="114">
        <f t="shared" si="6"/>
        <v>16418.151111111099</v>
      </c>
      <c r="K38" s="80"/>
      <c r="L38" s="88">
        <f t="shared" si="7"/>
        <v>41.798542730599401</v>
      </c>
      <c r="M38" s="115">
        <f t="shared" si="8"/>
        <v>20.225101321257799</v>
      </c>
      <c r="N38" s="115">
        <f t="shared" si="9"/>
        <v>9.7863393489956891</v>
      </c>
      <c r="O38" s="114">
        <f t="shared" si="10"/>
        <v>1747.1181744017399</v>
      </c>
      <c r="P38" s="80"/>
    </row>
    <row r="39" spans="1:16" ht="15">
      <c r="A39" s="89" t="s">
        <v>103</v>
      </c>
      <c r="B39" s="90">
        <v>32</v>
      </c>
      <c r="C39" s="90">
        <v>55</v>
      </c>
      <c r="D39" s="91">
        <f t="shared" si="0"/>
        <v>0.58181818181818201</v>
      </c>
      <c r="E39" s="92">
        <f t="shared" si="1"/>
        <v>0.10285189544531601</v>
      </c>
      <c r="F39" s="87">
        <f t="shared" si="2"/>
        <v>1.05785123966942E-2</v>
      </c>
      <c r="G39" s="88">
        <f t="shared" si="3"/>
        <v>94.53125</v>
      </c>
      <c r="H39" s="80">
        <f t="shared" si="4"/>
        <v>55</v>
      </c>
      <c r="I39" s="80">
        <f t="shared" si="5"/>
        <v>32</v>
      </c>
      <c r="J39" s="114">
        <f t="shared" si="6"/>
        <v>8936.1572265625091</v>
      </c>
      <c r="K39" s="80"/>
      <c r="L39" s="88">
        <f t="shared" si="7"/>
        <v>37.4553985863378</v>
      </c>
      <c r="M39" s="115">
        <f t="shared" si="8"/>
        <v>21.792231904778401</v>
      </c>
      <c r="N39" s="115">
        <f t="shared" si="9"/>
        <v>12.6791167445983</v>
      </c>
      <c r="O39" s="114">
        <f t="shared" si="10"/>
        <v>1402.90688326144</v>
      </c>
      <c r="P39" s="80"/>
    </row>
    <row r="40" spans="1:16" ht="15">
      <c r="A40" s="89" t="s">
        <v>104</v>
      </c>
      <c r="B40" s="90">
        <v>570</v>
      </c>
      <c r="C40" s="90">
        <v>1267</v>
      </c>
      <c r="D40" s="91">
        <f t="shared" si="0"/>
        <v>0.44988161010260502</v>
      </c>
      <c r="E40" s="92">
        <f t="shared" si="1"/>
        <v>1.8843467066003702E-2</v>
      </c>
      <c r="F40" s="94">
        <f t="shared" si="2"/>
        <v>3.5507625106756503E-4</v>
      </c>
      <c r="G40" s="88">
        <f t="shared" si="3"/>
        <v>2816.29649122807</v>
      </c>
      <c r="H40" s="80">
        <f t="shared" si="4"/>
        <v>1267</v>
      </c>
      <c r="I40" s="80">
        <f t="shared" si="5"/>
        <v>570</v>
      </c>
      <c r="J40" s="114">
        <f t="shared" si="6"/>
        <v>7931525.92650354</v>
      </c>
      <c r="K40" s="80"/>
      <c r="L40" s="88">
        <f t="shared" si="7"/>
        <v>60.698083132235801</v>
      </c>
      <c r="M40" s="115">
        <f t="shared" si="8"/>
        <v>27.306951369671999</v>
      </c>
      <c r="N40" s="115">
        <f t="shared" si="9"/>
        <v>12.284895249181501</v>
      </c>
      <c r="O40" s="114">
        <f t="shared" si="10"/>
        <v>3684.2572959278</v>
      </c>
      <c r="P40" s="80"/>
    </row>
    <row r="41" spans="1:16" ht="15">
      <c r="A41" s="80"/>
      <c r="B41" s="80"/>
      <c r="C41" s="80"/>
      <c r="D41" s="80"/>
      <c r="E41" s="80"/>
      <c r="F41" s="80"/>
      <c r="G41" s="88"/>
      <c r="H41" s="80"/>
      <c r="I41" s="80"/>
      <c r="J41" s="114"/>
      <c r="K41" s="80"/>
      <c r="L41" s="88"/>
      <c r="M41" s="115"/>
      <c r="N41" s="115"/>
      <c r="O41" s="114"/>
      <c r="P41" s="80"/>
    </row>
    <row r="42" spans="1:16" ht="15">
      <c r="A42" s="95" t="s">
        <v>129</v>
      </c>
      <c r="B42" s="96">
        <v>38</v>
      </c>
      <c r="C42" s="80"/>
      <c r="D42" s="80"/>
      <c r="E42" s="80"/>
      <c r="F42" s="97" t="s">
        <v>130</v>
      </c>
      <c r="G42" s="98">
        <f t="shared" ref="G42:J42" si="11">SUM(G3:G40)</f>
        <v>78962.571681983201</v>
      </c>
      <c r="H42" s="99">
        <f t="shared" si="11"/>
        <v>14402</v>
      </c>
      <c r="I42" s="99">
        <f t="shared" si="11"/>
        <v>3693</v>
      </c>
      <c r="J42" s="116">
        <f t="shared" si="11"/>
        <v>1193523280.23049</v>
      </c>
      <c r="K42" s="80"/>
      <c r="L42" s="98">
        <f t="shared" ref="L42:O42" si="12">SUM(L3:L40)</f>
        <v>1993.4962663173801</v>
      </c>
      <c r="M42" s="117">
        <f t="shared" si="12"/>
        <v>589.19001164313602</v>
      </c>
      <c r="N42" s="117">
        <f t="shared" si="12"/>
        <v>220.59146174035899</v>
      </c>
      <c r="O42" s="116">
        <f t="shared" si="12"/>
        <v>109529.742898682</v>
      </c>
      <c r="P42" s="80"/>
    </row>
    <row r="43" spans="1:16" ht="15">
      <c r="A43" s="100" t="s">
        <v>131</v>
      </c>
      <c r="B43" s="101">
        <f>B42-1</f>
        <v>37</v>
      </c>
      <c r="C43" s="80"/>
      <c r="D43" s="80"/>
      <c r="E43" s="80"/>
      <c r="F43" s="102"/>
      <c r="G43" s="80"/>
      <c r="H43" s="80"/>
      <c r="I43" s="80"/>
      <c r="J43" s="80"/>
      <c r="K43" s="80"/>
      <c r="L43" s="80"/>
      <c r="M43" s="80"/>
      <c r="N43" s="80"/>
      <c r="O43" s="80"/>
      <c r="P43" s="80"/>
    </row>
    <row r="44" spans="1:16" ht="15">
      <c r="A44" s="80"/>
      <c r="B44" s="80"/>
      <c r="C44" s="80"/>
      <c r="D44" s="80"/>
      <c r="E44" s="80"/>
      <c r="F44" s="80"/>
      <c r="G44" s="80"/>
      <c r="H44" s="80"/>
      <c r="I44" s="80"/>
      <c r="J44" s="80"/>
      <c r="K44" s="80"/>
      <c r="L44" s="118" t="s">
        <v>132</v>
      </c>
      <c r="M44" s="119">
        <f>(B45-B43)/(G42-(J42/G42))</f>
        <v>1.6119908598477301E-2</v>
      </c>
      <c r="N44" s="80"/>
      <c r="O44" s="80"/>
      <c r="P44" s="80"/>
    </row>
    <row r="45" spans="1:16" ht="17">
      <c r="A45" s="103" t="s">
        <v>133</v>
      </c>
      <c r="B45" s="104">
        <f>I42-((H42^2)/G42)</f>
        <v>1066.2162012736701</v>
      </c>
      <c r="C45" s="105"/>
      <c r="D45" s="80"/>
      <c r="E45" s="103" t="s">
        <v>134</v>
      </c>
      <c r="F45" s="104">
        <f>N42-((M42^2)/L42)</f>
        <v>46.4527509308693</v>
      </c>
      <c r="G45" s="80"/>
      <c r="H45" s="80"/>
      <c r="I45" s="80"/>
      <c r="J45" s="80"/>
      <c r="K45" s="80"/>
      <c r="L45" s="80"/>
      <c r="M45" s="80"/>
      <c r="N45" s="80"/>
      <c r="O45" s="80"/>
      <c r="P45" s="80"/>
    </row>
    <row r="46" spans="1:16" ht="18">
      <c r="A46" s="100" t="s">
        <v>135</v>
      </c>
      <c r="B46" s="106">
        <f>((B45-B43)/B45)*100</f>
        <v>96.529784488755595</v>
      </c>
      <c r="C46" s="105"/>
      <c r="D46" s="80"/>
      <c r="E46" s="100" t="s">
        <v>136</v>
      </c>
      <c r="F46" s="106">
        <f>((F45-B43)/F45)*100</f>
        <v>20.349173604243202</v>
      </c>
      <c r="G46" s="80"/>
      <c r="H46" s="80"/>
      <c r="I46" s="80"/>
      <c r="J46" s="80"/>
      <c r="K46" s="80"/>
      <c r="L46" s="80"/>
      <c r="M46" s="80"/>
      <c r="N46" s="80"/>
      <c r="O46" s="80"/>
      <c r="P46" s="80"/>
    </row>
    <row r="47" spans="1:16" ht="15">
      <c r="A47" s="80"/>
      <c r="B47" s="105"/>
      <c r="C47" s="105"/>
      <c r="D47" s="80"/>
      <c r="E47" s="80"/>
      <c r="F47" s="105"/>
      <c r="G47" s="80"/>
      <c r="H47" s="80"/>
      <c r="I47" s="80"/>
      <c r="J47" s="80"/>
      <c r="K47" s="80"/>
      <c r="L47" s="80"/>
      <c r="M47" s="80"/>
      <c r="N47" s="80"/>
      <c r="O47" s="80"/>
      <c r="P47" s="80"/>
    </row>
    <row r="48" spans="1:16" ht="15">
      <c r="A48" s="103" t="s">
        <v>137</v>
      </c>
      <c r="B48" s="107">
        <f>(H42/G42)</f>
        <v>0.18239020960466101</v>
      </c>
      <c r="C48" s="105"/>
      <c r="D48" s="80"/>
      <c r="E48" s="103" t="s">
        <v>138</v>
      </c>
      <c r="F48" s="107">
        <f>M42/L42</f>
        <v>0.29555611495152501</v>
      </c>
      <c r="G48" s="80"/>
      <c r="H48" s="80"/>
      <c r="I48" s="80"/>
      <c r="J48" s="80"/>
      <c r="K48" s="80"/>
      <c r="L48" s="80"/>
      <c r="M48" s="80"/>
      <c r="N48" s="80"/>
      <c r="O48" s="80"/>
      <c r="P48" s="80"/>
    </row>
    <row r="49" spans="1:16" ht="15">
      <c r="A49" s="108" t="s">
        <v>139</v>
      </c>
      <c r="B49" s="109">
        <f>SQRT(1/G42)</f>
        <v>3.55868344441673E-3</v>
      </c>
      <c r="C49" s="105"/>
      <c r="D49" s="80"/>
      <c r="E49" s="108" t="s">
        <v>140</v>
      </c>
      <c r="F49" s="109">
        <f>SQRT(1/L42)</f>
        <v>2.23971256635619E-2</v>
      </c>
      <c r="G49" s="80"/>
      <c r="H49" s="80"/>
      <c r="I49" s="80"/>
      <c r="J49" s="80"/>
      <c r="K49" s="80"/>
      <c r="L49" s="80"/>
      <c r="M49" s="80"/>
      <c r="N49" s="80"/>
      <c r="O49" s="80"/>
      <c r="P49" s="80"/>
    </row>
    <row r="50" spans="1:16" ht="15">
      <c r="A50" s="100" t="s">
        <v>141</v>
      </c>
      <c r="B50" s="110">
        <f>B48-(1.96*B49)</f>
        <v>0.17541519005360401</v>
      </c>
      <c r="C50" s="111">
        <f>B48+(1.96*B49)</f>
        <v>0.18936522915571799</v>
      </c>
      <c r="D50" s="80"/>
      <c r="E50" s="100" t="s">
        <v>142</v>
      </c>
      <c r="F50" s="110">
        <f>F48-(1.96*F49)</f>
        <v>0.25165774865094398</v>
      </c>
      <c r="G50" s="111">
        <f>F48+(1.96*F49)</f>
        <v>0.33945448125210698</v>
      </c>
      <c r="H50" s="80"/>
      <c r="I50" s="80"/>
      <c r="J50" s="80"/>
      <c r="K50" s="80"/>
      <c r="L50" s="80"/>
      <c r="M50" s="80"/>
      <c r="N50" s="80"/>
      <c r="O50" s="80"/>
      <c r="P50" s="80"/>
    </row>
    <row r="51" spans="1:16" ht="15">
      <c r="A51" s="80"/>
      <c r="B51" s="80"/>
      <c r="C51" s="80"/>
      <c r="D51" s="80"/>
      <c r="E51" s="80"/>
      <c r="F51" s="80"/>
      <c r="G51" s="80"/>
      <c r="H51" s="80"/>
      <c r="I51" s="80"/>
      <c r="J51" s="80"/>
      <c r="K51" s="80"/>
      <c r="L51" s="80"/>
      <c r="M51" s="80"/>
      <c r="N51" s="80"/>
      <c r="O51" s="80"/>
      <c r="P51" s="80"/>
    </row>
    <row r="52" spans="1:16" ht="15">
      <c r="A52" s="186" t="s">
        <v>143</v>
      </c>
      <c r="B52" s="187"/>
      <c r="C52" s="187"/>
      <c r="D52" s="187"/>
      <c r="E52" s="188"/>
      <c r="F52" s="80"/>
      <c r="G52" s="80"/>
      <c r="H52" s="80"/>
      <c r="I52" s="80"/>
      <c r="J52" s="80"/>
      <c r="K52" s="80"/>
      <c r="L52" s="80"/>
      <c r="M52" s="80"/>
      <c r="N52" s="80"/>
      <c r="O52" s="80"/>
      <c r="P52" s="80"/>
    </row>
    <row r="53" spans="1:16" ht="15">
      <c r="A53" s="189"/>
      <c r="B53" s="190"/>
      <c r="C53" s="190"/>
      <c r="D53" s="190"/>
      <c r="E53" s="191"/>
      <c r="F53" s="80"/>
      <c r="G53" s="80"/>
      <c r="H53" s="80"/>
      <c r="I53" s="80"/>
      <c r="J53" s="80"/>
      <c r="K53" s="80"/>
      <c r="L53" s="80"/>
      <c r="M53" s="80"/>
      <c r="N53" s="80"/>
      <c r="O53" s="80"/>
      <c r="P53" s="80"/>
    </row>
    <row r="54" spans="1:16" ht="15">
      <c r="A54" s="80"/>
      <c r="B54" s="80"/>
      <c r="C54" s="80"/>
      <c r="D54" s="80"/>
      <c r="E54" s="80"/>
      <c r="F54" s="80"/>
      <c r="G54" s="80"/>
      <c r="H54" s="80"/>
      <c r="I54" s="80"/>
      <c r="J54" s="80"/>
      <c r="K54" s="80"/>
      <c r="L54" s="80"/>
      <c r="M54" s="80"/>
      <c r="N54" s="80"/>
      <c r="O54" s="80"/>
      <c r="P54" s="80"/>
    </row>
    <row r="55" spans="1:16" ht="15">
      <c r="A55" s="80"/>
      <c r="B55" s="80"/>
      <c r="C55" s="80"/>
      <c r="D55" s="80"/>
      <c r="E55" s="80"/>
      <c r="F55" s="80"/>
      <c r="G55" s="80"/>
      <c r="H55" s="80"/>
      <c r="I55" s="80"/>
      <c r="J55" s="80"/>
      <c r="K55" s="80"/>
      <c r="L55" s="80"/>
      <c r="M55" s="80"/>
      <c r="N55" s="80"/>
      <c r="O55" s="80"/>
      <c r="P55" s="80"/>
    </row>
    <row r="56" spans="1:16" ht="15">
      <c r="A56" s="80"/>
      <c r="B56" s="80"/>
      <c r="C56" s="80"/>
      <c r="D56" s="80"/>
      <c r="E56" s="80"/>
      <c r="F56" s="80"/>
      <c r="G56" s="80"/>
      <c r="H56" s="80"/>
      <c r="I56" s="80"/>
      <c r="J56" s="80"/>
      <c r="K56" s="80"/>
      <c r="L56" s="80"/>
      <c r="M56" s="80"/>
      <c r="N56" s="80"/>
      <c r="O56" s="80"/>
      <c r="P56" s="80"/>
    </row>
    <row r="57" spans="1:16" ht="15">
      <c r="A57" s="80"/>
      <c r="B57" s="80"/>
      <c r="C57" s="80"/>
      <c r="D57" s="80"/>
      <c r="E57" s="80"/>
      <c r="F57" s="80"/>
      <c r="G57" s="80"/>
      <c r="H57" s="80"/>
      <c r="I57" s="80"/>
      <c r="J57" s="80"/>
      <c r="K57" s="80"/>
      <c r="L57" s="80"/>
      <c r="M57" s="80"/>
      <c r="N57" s="80"/>
      <c r="O57" s="80"/>
      <c r="P57" s="80"/>
    </row>
    <row r="58" spans="1:16" ht="15">
      <c r="A58" s="80"/>
      <c r="B58" s="80"/>
      <c r="C58" s="80"/>
      <c r="D58" s="80"/>
      <c r="E58" s="80"/>
      <c r="F58" s="80"/>
      <c r="G58" s="80"/>
      <c r="H58" s="80"/>
      <c r="I58" s="80"/>
      <c r="J58" s="80"/>
      <c r="K58" s="80"/>
      <c r="L58" s="80"/>
      <c r="M58" s="80"/>
      <c r="N58" s="80"/>
      <c r="O58" s="80"/>
      <c r="P58" s="80"/>
    </row>
    <row r="59" spans="1:16" ht="15">
      <c r="A59" s="80"/>
      <c r="B59" s="80"/>
      <c r="C59" s="80"/>
      <c r="D59" s="80"/>
      <c r="E59" s="80"/>
      <c r="F59" s="80"/>
      <c r="G59" s="80"/>
      <c r="H59" s="80"/>
      <c r="I59" s="80"/>
      <c r="J59" s="80"/>
      <c r="K59" s="80"/>
      <c r="L59" s="80"/>
      <c r="M59" s="80"/>
      <c r="N59" s="80"/>
      <c r="O59" s="80"/>
      <c r="P59" s="80"/>
    </row>
  </sheetData>
  <mergeCells count="1">
    <mergeCell ref="A52:E53"/>
  </mergeCell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1"/>
  <sheetViews>
    <sheetView topLeftCell="A20" workbookViewId="0">
      <selection activeCell="I46" sqref="I46"/>
    </sheetView>
  </sheetViews>
  <sheetFormatPr baseColWidth="10" defaultColWidth="9.1640625" defaultRowHeight="14"/>
  <cols>
    <col min="1" max="1" width="14" style="1" customWidth="1"/>
    <col min="2" max="2" width="7.6640625" style="1" customWidth="1"/>
    <col min="3" max="3" width="8" style="1" customWidth="1"/>
    <col min="4" max="4" width="9.5" style="1" customWidth="1"/>
    <col min="5" max="5" width="14.5" style="1" customWidth="1"/>
    <col min="6" max="16384" width="9.1640625" style="1"/>
  </cols>
  <sheetData>
    <row r="1" spans="1:11" ht="45">
      <c r="A1" s="2" t="s">
        <v>114</v>
      </c>
      <c r="B1" s="2" t="s">
        <v>115</v>
      </c>
      <c r="C1" s="2" t="s">
        <v>116</v>
      </c>
      <c r="D1" s="2" t="s">
        <v>420</v>
      </c>
      <c r="E1" s="2" t="s">
        <v>118</v>
      </c>
      <c r="F1" s="3" t="s">
        <v>421</v>
      </c>
      <c r="G1" s="3" t="s">
        <v>422</v>
      </c>
      <c r="H1" s="4"/>
      <c r="I1" s="3" t="s">
        <v>423</v>
      </c>
      <c r="J1" s="3" t="s">
        <v>421</v>
      </c>
      <c r="K1" s="3" t="s">
        <v>422</v>
      </c>
    </row>
    <row r="2" spans="1:11">
      <c r="A2" s="5" t="s">
        <v>21</v>
      </c>
      <c r="B2" s="4">
        <v>58</v>
      </c>
      <c r="C2" s="4">
        <v>240</v>
      </c>
      <c r="D2" s="6">
        <f t="shared" ref="D2:D39" si="0">B2/C2</f>
        <v>0.241666666666667</v>
      </c>
      <c r="E2" s="7">
        <f t="shared" ref="E2:E39" si="1">D2/SQRT(D2*C2)</f>
        <v>3.1732387941099602E-2</v>
      </c>
      <c r="F2" s="6">
        <f t="shared" ref="F2:F40" si="2">D2-(1.96*E2)</f>
        <v>0.17947118630211101</v>
      </c>
      <c r="G2" s="6">
        <f t="shared" ref="G2:G40" si="3">D2+(1.96*E2)</f>
        <v>0.303862147031222</v>
      </c>
      <c r="H2" s="4">
        <v>1</v>
      </c>
      <c r="I2" s="6">
        <f t="shared" ref="I2:I40" si="4">D2*100</f>
        <v>24.1666666666667</v>
      </c>
      <c r="J2" s="6">
        <f t="shared" ref="J2:J40" si="5">I2-(100*F2)</f>
        <v>6.21954803645552</v>
      </c>
      <c r="K2" s="6">
        <f t="shared" ref="K2:K40" si="6">(G2*100)+I2</f>
        <v>54.552881369788899</v>
      </c>
    </row>
    <row r="3" spans="1:11">
      <c r="A3" s="5" t="s">
        <v>23</v>
      </c>
      <c r="B3" s="4">
        <v>102</v>
      </c>
      <c r="C3" s="4">
        <v>220</v>
      </c>
      <c r="D3" s="6">
        <f t="shared" si="0"/>
        <v>0.46363636363636401</v>
      </c>
      <c r="E3" s="7">
        <f t="shared" si="1"/>
        <v>4.5906840628918498E-2</v>
      </c>
      <c r="F3" s="6">
        <f t="shared" si="2"/>
        <v>0.37365895600368298</v>
      </c>
      <c r="G3" s="6">
        <f t="shared" si="3"/>
        <v>0.55361377126904399</v>
      </c>
      <c r="H3" s="4">
        <v>2</v>
      </c>
      <c r="I3" s="6">
        <f t="shared" si="4"/>
        <v>46.363636363636402</v>
      </c>
      <c r="J3" s="6">
        <f t="shared" si="5"/>
        <v>8.9977407632680304</v>
      </c>
      <c r="K3" s="6">
        <f t="shared" si="6"/>
        <v>101.725013490541</v>
      </c>
    </row>
    <row r="4" spans="1:11">
      <c r="A4" s="5" t="s">
        <v>26</v>
      </c>
      <c r="B4" s="4">
        <v>110</v>
      </c>
      <c r="C4" s="4">
        <v>259</v>
      </c>
      <c r="D4" s="6">
        <f t="shared" si="0"/>
        <v>0.42471042471042503</v>
      </c>
      <c r="E4" s="7">
        <f t="shared" si="1"/>
        <v>4.0494550122399699E-2</v>
      </c>
      <c r="F4" s="6">
        <f t="shared" si="2"/>
        <v>0.34534110647052102</v>
      </c>
      <c r="G4" s="6">
        <f t="shared" si="3"/>
        <v>0.50407974295032798</v>
      </c>
      <c r="H4" s="4">
        <v>3</v>
      </c>
      <c r="I4" s="6">
        <f t="shared" si="4"/>
        <v>42.471042471042502</v>
      </c>
      <c r="J4" s="6">
        <f t="shared" si="5"/>
        <v>7.9369318239903297</v>
      </c>
      <c r="K4" s="6">
        <f t="shared" si="6"/>
        <v>92.879016766075296</v>
      </c>
    </row>
    <row r="5" spans="1:11">
      <c r="A5" s="5" t="s">
        <v>28</v>
      </c>
      <c r="B5" s="4">
        <v>84</v>
      </c>
      <c r="C5" s="4">
        <v>458</v>
      </c>
      <c r="D5" s="6">
        <f t="shared" si="0"/>
        <v>0.183406113537118</v>
      </c>
      <c r="E5" s="7">
        <f t="shared" si="1"/>
        <v>2.0011247576226399E-2</v>
      </c>
      <c r="F5" s="6">
        <f t="shared" si="2"/>
        <v>0.14418406828771399</v>
      </c>
      <c r="G5" s="6">
        <f t="shared" si="3"/>
        <v>0.22262815878652201</v>
      </c>
      <c r="H5" s="4">
        <v>4</v>
      </c>
      <c r="I5" s="6">
        <f t="shared" si="4"/>
        <v>18.3406113537118</v>
      </c>
      <c r="J5" s="6">
        <f t="shared" si="5"/>
        <v>3.9222045249403701</v>
      </c>
      <c r="K5" s="6">
        <f t="shared" si="6"/>
        <v>40.603427232363998</v>
      </c>
    </row>
    <row r="6" spans="1:11">
      <c r="A6" s="5" t="s">
        <v>32</v>
      </c>
      <c r="B6" s="4">
        <v>57</v>
      </c>
      <c r="C6" s="4">
        <v>412</v>
      </c>
      <c r="D6" s="6">
        <f t="shared" si="0"/>
        <v>0.13834951456310701</v>
      </c>
      <c r="E6" s="7">
        <f t="shared" si="1"/>
        <v>1.8324840862307599E-2</v>
      </c>
      <c r="F6" s="6">
        <f t="shared" si="2"/>
        <v>0.102432826472984</v>
      </c>
      <c r="G6" s="6">
        <f t="shared" si="3"/>
        <v>0.17426620265323001</v>
      </c>
      <c r="H6" s="4">
        <v>5</v>
      </c>
      <c r="I6" s="6">
        <f t="shared" si="4"/>
        <v>13.8349514563107</v>
      </c>
      <c r="J6" s="6">
        <f t="shared" si="5"/>
        <v>3.5916688090123001</v>
      </c>
      <c r="K6" s="6">
        <f t="shared" si="6"/>
        <v>31.2615717216337</v>
      </c>
    </row>
    <row r="7" spans="1:11">
      <c r="A7" s="5" t="s">
        <v>35</v>
      </c>
      <c r="B7" s="4">
        <v>48</v>
      </c>
      <c r="C7" s="4">
        <v>366</v>
      </c>
      <c r="D7" s="6">
        <f t="shared" si="0"/>
        <v>0.13114754098360701</v>
      </c>
      <c r="E7" s="7">
        <f t="shared" si="1"/>
        <v>1.8929517022610701E-2</v>
      </c>
      <c r="F7" s="6">
        <f t="shared" si="2"/>
        <v>9.4045687619289595E-2</v>
      </c>
      <c r="G7" s="6">
        <f t="shared" si="3"/>
        <v>0.16824939434792399</v>
      </c>
      <c r="H7" s="4">
        <v>6</v>
      </c>
      <c r="I7" s="6">
        <f t="shared" si="4"/>
        <v>13.1147540983607</v>
      </c>
      <c r="J7" s="6">
        <f t="shared" si="5"/>
        <v>3.7101853364316901</v>
      </c>
      <c r="K7" s="6">
        <f t="shared" si="6"/>
        <v>29.939693533153001</v>
      </c>
    </row>
    <row r="8" spans="1:11">
      <c r="A8" s="5" t="s">
        <v>38</v>
      </c>
      <c r="B8" s="4">
        <v>30</v>
      </c>
      <c r="C8" s="4">
        <v>310</v>
      </c>
      <c r="D8" s="6">
        <f t="shared" si="0"/>
        <v>9.6774193548387094E-2</v>
      </c>
      <c r="E8" s="7">
        <f t="shared" si="1"/>
        <v>1.7668469596940801E-2</v>
      </c>
      <c r="F8" s="6">
        <f t="shared" si="2"/>
        <v>6.2143993138383001E-2</v>
      </c>
      <c r="G8" s="6">
        <f t="shared" si="3"/>
        <v>0.13140439395839101</v>
      </c>
      <c r="H8" s="4">
        <v>7</v>
      </c>
      <c r="I8" s="6">
        <f t="shared" si="4"/>
        <v>9.67741935483871</v>
      </c>
      <c r="J8" s="6">
        <f t="shared" si="5"/>
        <v>3.4630200410004099</v>
      </c>
      <c r="K8" s="6">
        <f t="shared" si="6"/>
        <v>22.8178587506778</v>
      </c>
    </row>
    <row r="9" spans="1:11">
      <c r="A9" s="5" t="s">
        <v>41</v>
      </c>
      <c r="B9" s="4">
        <v>206</v>
      </c>
      <c r="C9" s="4">
        <v>374</v>
      </c>
      <c r="D9" s="6">
        <f t="shared" si="0"/>
        <v>0.55080213903743303</v>
      </c>
      <c r="E9" s="7">
        <f t="shared" si="1"/>
        <v>3.8376203460982097E-2</v>
      </c>
      <c r="F9" s="6">
        <f t="shared" si="2"/>
        <v>0.47558478025390799</v>
      </c>
      <c r="G9" s="6">
        <f t="shared" si="3"/>
        <v>0.626019497820958</v>
      </c>
      <c r="H9" s="4">
        <v>8</v>
      </c>
      <c r="I9" s="6">
        <f t="shared" si="4"/>
        <v>55.080213903743299</v>
      </c>
      <c r="J9" s="6">
        <f t="shared" si="5"/>
        <v>7.5217358783524997</v>
      </c>
      <c r="K9" s="6">
        <f t="shared" si="6"/>
        <v>117.682163685839</v>
      </c>
    </row>
    <row r="10" spans="1:11">
      <c r="A10" s="5" t="s">
        <v>43</v>
      </c>
      <c r="B10" s="4">
        <v>352</v>
      </c>
      <c r="C10" s="4">
        <v>786</v>
      </c>
      <c r="D10" s="6">
        <f t="shared" si="0"/>
        <v>0.44783715012722602</v>
      </c>
      <c r="E10" s="7">
        <f t="shared" si="1"/>
        <v>2.38698003044449E-2</v>
      </c>
      <c r="F10" s="6">
        <f t="shared" si="2"/>
        <v>0.401052341530514</v>
      </c>
      <c r="G10" s="6">
        <f t="shared" si="3"/>
        <v>0.49462195872393899</v>
      </c>
      <c r="H10" s="4">
        <v>9</v>
      </c>
      <c r="I10" s="6">
        <f t="shared" si="4"/>
        <v>44.783715012722602</v>
      </c>
      <c r="J10" s="6">
        <f t="shared" si="5"/>
        <v>4.6784808596712004</v>
      </c>
      <c r="K10" s="6">
        <f t="shared" si="6"/>
        <v>94.245910885116501</v>
      </c>
    </row>
    <row r="11" spans="1:11">
      <c r="A11" s="5" t="s">
        <v>46</v>
      </c>
      <c r="B11" s="4">
        <v>43</v>
      </c>
      <c r="C11" s="4">
        <v>150</v>
      </c>
      <c r="D11" s="6">
        <f t="shared" si="0"/>
        <v>0.28666666666666701</v>
      </c>
      <c r="E11" s="7">
        <f t="shared" si="1"/>
        <v>4.3716256828680002E-2</v>
      </c>
      <c r="F11" s="6">
        <f t="shared" si="2"/>
        <v>0.20098280328245399</v>
      </c>
      <c r="G11" s="6">
        <f t="shared" si="3"/>
        <v>0.37235053005087898</v>
      </c>
      <c r="H11" s="4">
        <v>10</v>
      </c>
      <c r="I11" s="6">
        <f t="shared" si="4"/>
        <v>28.6666666666667</v>
      </c>
      <c r="J11" s="6">
        <f t="shared" si="5"/>
        <v>8.5683863384212806</v>
      </c>
      <c r="K11" s="6">
        <f t="shared" si="6"/>
        <v>65.901719671754606</v>
      </c>
    </row>
    <row r="12" spans="1:11">
      <c r="A12" s="5" t="s">
        <v>47</v>
      </c>
      <c r="B12" s="4">
        <v>11</v>
      </c>
      <c r="C12" s="4">
        <v>22</v>
      </c>
      <c r="D12" s="6">
        <f t="shared" si="0"/>
        <v>0.5</v>
      </c>
      <c r="E12" s="7">
        <f t="shared" si="1"/>
        <v>0.15075567228888201</v>
      </c>
      <c r="F12" s="6">
        <f t="shared" si="2"/>
        <v>0.20451888231379201</v>
      </c>
      <c r="G12" s="6">
        <f t="shared" si="3"/>
        <v>0.79548111768620799</v>
      </c>
      <c r="H12" s="4">
        <v>11</v>
      </c>
      <c r="I12" s="6">
        <f t="shared" si="4"/>
        <v>50</v>
      </c>
      <c r="J12" s="6">
        <f t="shared" si="5"/>
        <v>29.548111768620799</v>
      </c>
      <c r="K12" s="6">
        <f t="shared" si="6"/>
        <v>129.548111768621</v>
      </c>
    </row>
    <row r="13" spans="1:11">
      <c r="A13" s="5" t="s">
        <v>48</v>
      </c>
      <c r="B13" s="4">
        <v>4</v>
      </c>
      <c r="C13" s="4">
        <v>50</v>
      </c>
      <c r="D13" s="6">
        <f t="shared" si="0"/>
        <v>0.08</v>
      </c>
      <c r="E13" s="7">
        <f t="shared" si="1"/>
        <v>0.04</v>
      </c>
      <c r="F13" s="6">
        <f t="shared" si="2"/>
        <v>1.6000000000000001E-3</v>
      </c>
      <c r="G13" s="6">
        <f t="shared" si="3"/>
        <v>0.15840000000000001</v>
      </c>
      <c r="H13" s="4">
        <v>12</v>
      </c>
      <c r="I13" s="6">
        <f t="shared" si="4"/>
        <v>8</v>
      </c>
      <c r="J13" s="6">
        <f t="shared" si="5"/>
        <v>7.84</v>
      </c>
      <c r="K13" s="6">
        <f t="shared" si="6"/>
        <v>23.84</v>
      </c>
    </row>
    <row r="14" spans="1:11">
      <c r="A14" s="5" t="s">
        <v>50</v>
      </c>
      <c r="B14" s="4">
        <v>92</v>
      </c>
      <c r="C14" s="4">
        <v>131</v>
      </c>
      <c r="D14" s="6">
        <f t="shared" si="0"/>
        <v>0.70229007633587803</v>
      </c>
      <c r="E14" s="7">
        <f t="shared" si="1"/>
        <v>7.3218801882636894E-2</v>
      </c>
      <c r="F14" s="6">
        <f t="shared" si="2"/>
        <v>0.55878122464590896</v>
      </c>
      <c r="G14" s="6">
        <f t="shared" si="3"/>
        <v>0.845798928025846</v>
      </c>
      <c r="H14" s="4">
        <v>13</v>
      </c>
      <c r="I14" s="6">
        <f t="shared" si="4"/>
        <v>70.229007633587798</v>
      </c>
      <c r="J14" s="6">
        <f t="shared" si="5"/>
        <v>14.3508851689968</v>
      </c>
      <c r="K14" s="6">
        <f t="shared" si="6"/>
        <v>154.808900436172</v>
      </c>
    </row>
    <row r="15" spans="1:11">
      <c r="A15" s="5" t="s">
        <v>54</v>
      </c>
      <c r="B15" s="4">
        <v>114</v>
      </c>
      <c r="C15" s="4">
        <v>384</v>
      </c>
      <c r="D15" s="6">
        <f t="shared" si="0"/>
        <v>0.296875</v>
      </c>
      <c r="E15" s="7">
        <f t="shared" si="1"/>
        <v>2.7804891281331501E-2</v>
      </c>
      <c r="F15" s="6">
        <f t="shared" si="2"/>
        <v>0.24237741308859001</v>
      </c>
      <c r="G15" s="6">
        <f t="shared" si="3"/>
        <v>0.35137258691140999</v>
      </c>
      <c r="H15" s="4">
        <v>14</v>
      </c>
      <c r="I15" s="6">
        <f t="shared" si="4"/>
        <v>29.6875</v>
      </c>
      <c r="J15" s="6">
        <f t="shared" si="5"/>
        <v>5.4497586911409801</v>
      </c>
      <c r="K15" s="6">
        <f t="shared" si="6"/>
        <v>64.824758691141</v>
      </c>
    </row>
    <row r="16" spans="1:11">
      <c r="A16" s="5" t="s">
        <v>55</v>
      </c>
      <c r="B16" s="4">
        <v>114</v>
      </c>
      <c r="C16" s="4">
        <v>384</v>
      </c>
      <c r="D16" s="6">
        <f t="shared" si="0"/>
        <v>0.296875</v>
      </c>
      <c r="E16" s="7">
        <f t="shared" si="1"/>
        <v>2.7804891281331501E-2</v>
      </c>
      <c r="F16" s="6">
        <f t="shared" si="2"/>
        <v>0.24237741308859001</v>
      </c>
      <c r="G16" s="6">
        <f t="shared" si="3"/>
        <v>0.35137258691140999</v>
      </c>
      <c r="H16" s="4">
        <v>15</v>
      </c>
      <c r="I16" s="6">
        <f t="shared" si="4"/>
        <v>29.6875</v>
      </c>
      <c r="J16" s="6">
        <f t="shared" si="5"/>
        <v>5.4497586911409801</v>
      </c>
      <c r="K16" s="6">
        <f t="shared" si="6"/>
        <v>64.824758691141</v>
      </c>
    </row>
    <row r="17" spans="1:11">
      <c r="A17" s="5" t="s">
        <v>56</v>
      </c>
      <c r="B17" s="4">
        <v>81</v>
      </c>
      <c r="C17" s="4">
        <v>366</v>
      </c>
      <c r="D17" s="6">
        <f t="shared" si="0"/>
        <v>0.22131147540983601</v>
      </c>
      <c r="E17" s="7">
        <f t="shared" si="1"/>
        <v>2.4590163934426201E-2</v>
      </c>
      <c r="F17" s="6">
        <f t="shared" si="2"/>
        <v>0.173114754098361</v>
      </c>
      <c r="G17" s="6">
        <f t="shared" si="3"/>
        <v>0.26950819672131099</v>
      </c>
      <c r="H17" s="4">
        <v>16</v>
      </c>
      <c r="I17" s="6">
        <f t="shared" si="4"/>
        <v>22.131147540983601</v>
      </c>
      <c r="J17" s="6">
        <f t="shared" si="5"/>
        <v>4.8196721311475397</v>
      </c>
      <c r="K17" s="6">
        <f t="shared" si="6"/>
        <v>49.081967213114801</v>
      </c>
    </row>
    <row r="18" spans="1:11">
      <c r="A18" s="5" t="s">
        <v>59</v>
      </c>
      <c r="B18" s="4">
        <v>21</v>
      </c>
      <c r="C18" s="4">
        <v>34</v>
      </c>
      <c r="D18" s="6">
        <f t="shared" si="0"/>
        <v>0.61764705882352899</v>
      </c>
      <c r="E18" s="7">
        <f t="shared" si="1"/>
        <v>0.134781638086936</v>
      </c>
      <c r="F18" s="6">
        <f t="shared" si="2"/>
        <v>0.35347504817313402</v>
      </c>
      <c r="G18" s="6">
        <f t="shared" si="3"/>
        <v>0.88181906947392497</v>
      </c>
      <c r="H18" s="4">
        <v>17</v>
      </c>
      <c r="I18" s="6">
        <f t="shared" si="4"/>
        <v>61.764705882352899</v>
      </c>
      <c r="J18" s="6">
        <f t="shared" si="5"/>
        <v>26.417201065039499</v>
      </c>
      <c r="K18" s="6">
        <f t="shared" si="6"/>
        <v>149.94661282974499</v>
      </c>
    </row>
    <row r="19" spans="1:11">
      <c r="A19" s="5" t="s">
        <v>60</v>
      </c>
      <c r="B19" s="4">
        <v>15</v>
      </c>
      <c r="C19" s="4">
        <v>102</v>
      </c>
      <c r="D19" s="6">
        <f t="shared" si="0"/>
        <v>0.14705882352941199</v>
      </c>
      <c r="E19" s="7">
        <f t="shared" si="1"/>
        <v>3.79704249628178E-2</v>
      </c>
      <c r="F19" s="6">
        <f t="shared" si="2"/>
        <v>7.2636790602288906E-2</v>
      </c>
      <c r="G19" s="6">
        <f t="shared" si="3"/>
        <v>0.22148085645653501</v>
      </c>
      <c r="H19" s="4">
        <v>18</v>
      </c>
      <c r="I19" s="6">
        <f t="shared" si="4"/>
        <v>14.705882352941201</v>
      </c>
      <c r="J19" s="6">
        <f t="shared" si="5"/>
        <v>7.4422032927122901</v>
      </c>
      <c r="K19" s="6">
        <f t="shared" si="6"/>
        <v>36.853967998594598</v>
      </c>
    </row>
    <row r="20" spans="1:11">
      <c r="A20" s="5" t="s">
        <v>61</v>
      </c>
      <c r="B20" s="4">
        <v>29</v>
      </c>
      <c r="C20" s="4">
        <v>98</v>
      </c>
      <c r="D20" s="6">
        <f t="shared" si="0"/>
        <v>0.29591836734693899</v>
      </c>
      <c r="E20" s="7">
        <f t="shared" si="1"/>
        <v>5.4950661297290898E-2</v>
      </c>
      <c r="F20" s="6">
        <f t="shared" si="2"/>
        <v>0.18821507120424899</v>
      </c>
      <c r="G20" s="6">
        <f t="shared" si="3"/>
        <v>0.40362166348962902</v>
      </c>
      <c r="H20" s="4">
        <v>19</v>
      </c>
      <c r="I20" s="6">
        <f t="shared" si="4"/>
        <v>29.591836734693899</v>
      </c>
      <c r="J20" s="6">
        <f t="shared" si="5"/>
        <v>10.770329614269</v>
      </c>
      <c r="K20" s="6">
        <f t="shared" si="6"/>
        <v>69.954003083656801</v>
      </c>
    </row>
    <row r="21" spans="1:11">
      <c r="A21" s="5" t="s">
        <v>63</v>
      </c>
      <c r="B21" s="4">
        <v>305</v>
      </c>
      <c r="C21" s="4">
        <v>3170</v>
      </c>
      <c r="D21" s="6">
        <f t="shared" si="0"/>
        <v>9.6214511041009504E-2</v>
      </c>
      <c r="E21" s="7">
        <f t="shared" si="1"/>
        <v>5.5092268758905301E-3</v>
      </c>
      <c r="F21" s="6">
        <f t="shared" si="2"/>
        <v>8.5416426364263998E-2</v>
      </c>
      <c r="G21" s="6">
        <f t="shared" si="3"/>
        <v>0.107012595717755</v>
      </c>
      <c r="H21" s="4">
        <v>20</v>
      </c>
      <c r="I21" s="6">
        <f t="shared" si="4"/>
        <v>9.6214511041009505</v>
      </c>
      <c r="J21" s="6">
        <f t="shared" si="5"/>
        <v>1.0798084676745401</v>
      </c>
      <c r="K21" s="6">
        <f t="shared" si="6"/>
        <v>20.322710675876401</v>
      </c>
    </row>
    <row r="22" spans="1:11">
      <c r="A22" s="5" t="s">
        <v>67</v>
      </c>
      <c r="B22" s="4">
        <v>18</v>
      </c>
      <c r="C22" s="4">
        <v>100</v>
      </c>
      <c r="D22" s="6">
        <f t="shared" si="0"/>
        <v>0.18</v>
      </c>
      <c r="E22" s="7">
        <f t="shared" si="1"/>
        <v>4.2426406871192902E-2</v>
      </c>
      <c r="F22" s="6">
        <f t="shared" si="2"/>
        <v>9.6844242532462002E-2</v>
      </c>
      <c r="G22" s="6">
        <f t="shared" si="3"/>
        <v>0.263155757467538</v>
      </c>
      <c r="H22" s="4">
        <v>21</v>
      </c>
      <c r="I22" s="6">
        <f t="shared" si="4"/>
        <v>18</v>
      </c>
      <c r="J22" s="6">
        <f t="shared" si="5"/>
        <v>8.3155757467537992</v>
      </c>
      <c r="K22" s="6">
        <f t="shared" si="6"/>
        <v>44.315575746753801</v>
      </c>
    </row>
    <row r="23" spans="1:11">
      <c r="A23" s="5" t="s">
        <v>70</v>
      </c>
      <c r="B23" s="4">
        <v>117</v>
      </c>
      <c r="C23" s="4">
        <v>688</v>
      </c>
      <c r="D23" s="6">
        <f t="shared" si="0"/>
        <v>0.170058139534884</v>
      </c>
      <c r="E23" s="7">
        <f t="shared" si="1"/>
        <v>1.5721880561616199E-2</v>
      </c>
      <c r="F23" s="6">
        <f t="shared" si="2"/>
        <v>0.13924325363411599</v>
      </c>
      <c r="G23" s="6">
        <f t="shared" si="3"/>
        <v>0.200873025435652</v>
      </c>
      <c r="H23" s="4">
        <v>22</v>
      </c>
      <c r="I23" s="6">
        <f t="shared" si="4"/>
        <v>17.005813953488399</v>
      </c>
      <c r="J23" s="6">
        <f t="shared" si="5"/>
        <v>3.0814885900767801</v>
      </c>
      <c r="K23" s="6">
        <f t="shared" si="6"/>
        <v>37.093116497053501</v>
      </c>
    </row>
    <row r="24" spans="1:11">
      <c r="A24" s="5" t="s">
        <v>75</v>
      </c>
      <c r="B24" s="4">
        <v>314</v>
      </c>
      <c r="C24" s="4">
        <v>854</v>
      </c>
      <c r="D24" s="6">
        <f t="shared" si="0"/>
        <v>0.36768149882904</v>
      </c>
      <c r="E24" s="7">
        <f t="shared" si="1"/>
        <v>2.0749467384858701E-2</v>
      </c>
      <c r="F24" s="6">
        <f t="shared" si="2"/>
        <v>0.32701254275471697</v>
      </c>
      <c r="G24" s="6">
        <f t="shared" si="3"/>
        <v>0.40835045490336302</v>
      </c>
      <c r="H24" s="4">
        <v>23</v>
      </c>
      <c r="I24" s="6">
        <f t="shared" si="4"/>
        <v>36.768149882903998</v>
      </c>
      <c r="J24" s="6">
        <f t="shared" si="5"/>
        <v>4.0668956074323104</v>
      </c>
      <c r="K24" s="6">
        <f t="shared" si="6"/>
        <v>77.603195373240297</v>
      </c>
    </row>
    <row r="25" spans="1:11">
      <c r="A25" s="5" t="s">
        <v>78</v>
      </c>
      <c r="B25" s="4">
        <v>96</v>
      </c>
      <c r="C25" s="4">
        <v>500</v>
      </c>
      <c r="D25" s="6">
        <f t="shared" si="0"/>
        <v>0.192</v>
      </c>
      <c r="E25" s="7">
        <f t="shared" si="1"/>
        <v>1.9595917942265399E-2</v>
      </c>
      <c r="F25" s="6">
        <f t="shared" si="2"/>
        <v>0.15359200083315999</v>
      </c>
      <c r="G25" s="6">
        <f t="shared" si="3"/>
        <v>0.23040799916683999</v>
      </c>
      <c r="H25" s="4">
        <v>24</v>
      </c>
      <c r="I25" s="6">
        <f t="shared" si="4"/>
        <v>19.2</v>
      </c>
      <c r="J25" s="6">
        <f t="shared" si="5"/>
        <v>3.8407999166840199</v>
      </c>
      <c r="K25" s="6">
        <f t="shared" si="6"/>
        <v>42.240799916683997</v>
      </c>
    </row>
    <row r="26" spans="1:11">
      <c r="A26" s="5" t="s">
        <v>80</v>
      </c>
      <c r="B26" s="4">
        <v>130</v>
      </c>
      <c r="C26" s="4">
        <v>525</v>
      </c>
      <c r="D26" s="6">
        <f t="shared" si="0"/>
        <v>0.24761904761904799</v>
      </c>
      <c r="E26" s="7">
        <f t="shared" si="1"/>
        <v>2.17176271447455E-2</v>
      </c>
      <c r="F26" s="6">
        <f t="shared" si="2"/>
        <v>0.20505249841534601</v>
      </c>
      <c r="G26" s="6">
        <f t="shared" si="3"/>
        <v>0.29018559682274903</v>
      </c>
      <c r="H26" s="4">
        <v>25</v>
      </c>
      <c r="I26" s="6">
        <f t="shared" si="4"/>
        <v>24.761904761904798</v>
      </c>
      <c r="J26" s="6">
        <f t="shared" si="5"/>
        <v>4.2566549203701101</v>
      </c>
      <c r="K26" s="6">
        <f t="shared" si="6"/>
        <v>53.7804644441796</v>
      </c>
    </row>
    <row r="27" spans="1:11">
      <c r="A27" s="5" t="s">
        <v>82</v>
      </c>
      <c r="B27" s="4">
        <v>39</v>
      </c>
      <c r="C27" s="4">
        <v>196</v>
      </c>
      <c r="D27" s="6">
        <f t="shared" si="0"/>
        <v>0.198979591836735</v>
      </c>
      <c r="E27" s="7">
        <f t="shared" si="1"/>
        <v>3.1862234685706099E-2</v>
      </c>
      <c r="F27" s="6">
        <f t="shared" si="2"/>
        <v>0.136529611852751</v>
      </c>
      <c r="G27" s="6">
        <f t="shared" si="3"/>
        <v>0.26142957182071902</v>
      </c>
      <c r="H27" s="4">
        <v>26</v>
      </c>
      <c r="I27" s="6">
        <f t="shared" si="4"/>
        <v>19.8979591836735</v>
      </c>
      <c r="J27" s="6">
        <f t="shared" si="5"/>
        <v>6.2449979983984001</v>
      </c>
      <c r="K27" s="6">
        <f t="shared" si="6"/>
        <v>46.040916365745304</v>
      </c>
    </row>
    <row r="28" spans="1:11">
      <c r="A28" s="5" t="s">
        <v>84</v>
      </c>
      <c r="B28" s="4">
        <v>12</v>
      </c>
      <c r="C28" s="4">
        <v>21</v>
      </c>
      <c r="D28" s="6">
        <f t="shared" si="0"/>
        <v>0.57142857142857095</v>
      </c>
      <c r="E28" s="7">
        <f t="shared" si="1"/>
        <v>0.164957219768465</v>
      </c>
      <c r="F28" s="6">
        <f t="shared" si="2"/>
        <v>0.24811242068238101</v>
      </c>
      <c r="G28" s="6">
        <f t="shared" si="3"/>
        <v>0.89474472217476197</v>
      </c>
      <c r="H28" s="4">
        <v>27</v>
      </c>
      <c r="I28" s="6">
        <f t="shared" si="4"/>
        <v>57.142857142857103</v>
      </c>
      <c r="J28" s="6">
        <f t="shared" si="5"/>
        <v>32.331615074619002</v>
      </c>
      <c r="K28" s="6">
        <f t="shared" si="6"/>
        <v>146.617329360333</v>
      </c>
    </row>
    <row r="29" spans="1:11">
      <c r="A29" s="5" t="s">
        <v>85</v>
      </c>
      <c r="B29" s="4">
        <v>3</v>
      </c>
      <c r="C29" s="4">
        <v>11</v>
      </c>
      <c r="D29" s="6">
        <f t="shared" si="0"/>
        <v>0.27272727272727298</v>
      </c>
      <c r="E29" s="7">
        <f t="shared" si="1"/>
        <v>0.15745916432444301</v>
      </c>
      <c r="F29" s="6">
        <f t="shared" si="2"/>
        <v>-3.5892689348636403E-2</v>
      </c>
      <c r="G29" s="6">
        <f t="shared" si="3"/>
        <v>0.58134723480318196</v>
      </c>
      <c r="H29" s="4">
        <v>28</v>
      </c>
      <c r="I29" s="6">
        <f t="shared" si="4"/>
        <v>27.272727272727298</v>
      </c>
      <c r="J29" s="6">
        <f t="shared" si="5"/>
        <v>30.861996207590899</v>
      </c>
      <c r="K29" s="6">
        <f t="shared" si="6"/>
        <v>85.407450753045495</v>
      </c>
    </row>
    <row r="30" spans="1:11">
      <c r="A30" s="5" t="s">
        <v>86</v>
      </c>
      <c r="B30" s="4">
        <v>114</v>
      </c>
      <c r="C30" s="4">
        <v>384</v>
      </c>
      <c r="D30" s="6">
        <f t="shared" si="0"/>
        <v>0.296875</v>
      </c>
      <c r="E30" s="7">
        <f t="shared" si="1"/>
        <v>2.7804891281331501E-2</v>
      </c>
      <c r="F30" s="6">
        <f t="shared" si="2"/>
        <v>0.24237741308859001</v>
      </c>
      <c r="G30" s="6">
        <f t="shared" si="3"/>
        <v>0.35137258691140999</v>
      </c>
      <c r="H30" s="4">
        <v>29</v>
      </c>
      <c r="I30" s="6">
        <f t="shared" si="4"/>
        <v>29.6875</v>
      </c>
      <c r="J30" s="6">
        <f t="shared" si="5"/>
        <v>5.4497586911409801</v>
      </c>
      <c r="K30" s="6">
        <f t="shared" si="6"/>
        <v>64.824758691141</v>
      </c>
    </row>
    <row r="31" spans="1:11">
      <c r="A31" s="5" t="s">
        <v>89</v>
      </c>
      <c r="B31" s="4">
        <v>16</v>
      </c>
      <c r="C31" s="4">
        <v>98</v>
      </c>
      <c r="D31" s="6">
        <f t="shared" si="0"/>
        <v>0.16326530612244899</v>
      </c>
      <c r="E31" s="7">
        <f t="shared" si="1"/>
        <v>4.08163265306122E-2</v>
      </c>
      <c r="F31" s="6">
        <f t="shared" si="2"/>
        <v>8.3265306122449007E-2</v>
      </c>
      <c r="G31" s="6">
        <f t="shared" si="3"/>
        <v>0.24326530612244901</v>
      </c>
      <c r="H31" s="4">
        <v>30</v>
      </c>
      <c r="I31" s="6">
        <f t="shared" si="4"/>
        <v>16.326530612244898</v>
      </c>
      <c r="J31" s="6">
        <f t="shared" si="5"/>
        <v>8</v>
      </c>
      <c r="K31" s="6">
        <f t="shared" si="6"/>
        <v>40.653061224489797</v>
      </c>
    </row>
    <row r="32" spans="1:11">
      <c r="A32" s="5" t="s">
        <v>91</v>
      </c>
      <c r="B32" s="4">
        <v>114</v>
      </c>
      <c r="C32" s="4">
        <v>384</v>
      </c>
      <c r="D32" s="6">
        <f t="shared" si="0"/>
        <v>0.296875</v>
      </c>
      <c r="E32" s="7">
        <f t="shared" si="1"/>
        <v>2.7804891281331501E-2</v>
      </c>
      <c r="F32" s="6">
        <f t="shared" si="2"/>
        <v>0.24237741308859001</v>
      </c>
      <c r="G32" s="6">
        <f t="shared" si="3"/>
        <v>0.35137258691140999</v>
      </c>
      <c r="H32" s="4">
        <v>31</v>
      </c>
      <c r="I32" s="6">
        <f t="shared" si="4"/>
        <v>29.6875</v>
      </c>
      <c r="J32" s="6">
        <f t="shared" si="5"/>
        <v>5.4497586911409801</v>
      </c>
      <c r="K32" s="6">
        <f t="shared" si="6"/>
        <v>64.824758691141</v>
      </c>
    </row>
    <row r="33" spans="1:11">
      <c r="A33" s="8" t="s">
        <v>439</v>
      </c>
      <c r="B33" s="4">
        <v>162</v>
      </c>
      <c r="C33" s="4">
        <v>809</v>
      </c>
      <c r="D33" s="6">
        <f t="shared" si="0"/>
        <v>0.200247218788628</v>
      </c>
      <c r="E33" s="7">
        <f t="shared" si="1"/>
        <v>1.5732907368798298E-2</v>
      </c>
      <c r="F33" s="6">
        <f t="shared" si="2"/>
        <v>0.169410720345783</v>
      </c>
      <c r="G33" s="6">
        <f t="shared" si="3"/>
        <v>0.231083717231473</v>
      </c>
      <c r="H33" s="4">
        <v>32</v>
      </c>
      <c r="I33" s="6">
        <f t="shared" si="4"/>
        <v>20.024721878862799</v>
      </c>
      <c r="J33" s="6">
        <f t="shared" si="5"/>
        <v>3.08364984428448</v>
      </c>
      <c r="K33" s="6">
        <f t="shared" si="6"/>
        <v>43.133093602010099</v>
      </c>
    </row>
    <row r="34" spans="1:11">
      <c r="A34" s="5" t="s">
        <v>96</v>
      </c>
      <c r="B34" s="4">
        <v>21</v>
      </c>
      <c r="C34" s="4">
        <v>45</v>
      </c>
      <c r="D34" s="6">
        <f t="shared" si="0"/>
        <v>0.46666666666666701</v>
      </c>
      <c r="E34" s="7">
        <f t="shared" si="1"/>
        <v>0.101835015443463</v>
      </c>
      <c r="F34" s="6">
        <f t="shared" si="2"/>
        <v>0.267070036397479</v>
      </c>
      <c r="G34" s="6">
        <f t="shared" si="3"/>
        <v>0.66626329693585395</v>
      </c>
      <c r="H34" s="4">
        <v>33</v>
      </c>
      <c r="I34" s="6">
        <f t="shared" si="4"/>
        <v>46.6666666666667</v>
      </c>
      <c r="J34" s="6">
        <f t="shared" si="5"/>
        <v>19.9596630269188</v>
      </c>
      <c r="K34" s="6">
        <f t="shared" si="6"/>
        <v>113.292996360252</v>
      </c>
    </row>
    <row r="35" spans="1:11">
      <c r="A35" s="5" t="s">
        <v>98</v>
      </c>
      <c r="B35" s="4">
        <v>12</v>
      </c>
      <c r="C35" s="4">
        <v>39</v>
      </c>
      <c r="D35" s="6">
        <f t="shared" si="0"/>
        <v>0.30769230769230799</v>
      </c>
      <c r="E35" s="7">
        <f t="shared" si="1"/>
        <v>8.88231183368655E-2</v>
      </c>
      <c r="F35" s="6">
        <f t="shared" si="2"/>
        <v>0.133598995752051</v>
      </c>
      <c r="G35" s="6">
        <f t="shared" si="3"/>
        <v>0.481785619632564</v>
      </c>
      <c r="H35" s="4">
        <v>34</v>
      </c>
      <c r="I35" s="6">
        <f t="shared" si="4"/>
        <v>30.769230769230798</v>
      </c>
      <c r="J35" s="6">
        <f t="shared" si="5"/>
        <v>17.409331194025601</v>
      </c>
      <c r="K35" s="6">
        <f t="shared" si="6"/>
        <v>78.947792732487201</v>
      </c>
    </row>
    <row r="36" spans="1:11">
      <c r="A36" s="5" t="s">
        <v>100</v>
      </c>
      <c r="B36" s="4">
        <v>17</v>
      </c>
      <c r="C36" s="4">
        <v>48</v>
      </c>
      <c r="D36" s="6">
        <f t="shared" si="0"/>
        <v>0.35416666666666702</v>
      </c>
      <c r="E36" s="7">
        <f t="shared" si="1"/>
        <v>8.5898033867034596E-2</v>
      </c>
      <c r="F36" s="6">
        <f t="shared" si="2"/>
        <v>0.18580652028727901</v>
      </c>
      <c r="G36" s="6">
        <f t="shared" si="3"/>
        <v>0.52252681304605497</v>
      </c>
      <c r="H36" s="4">
        <v>35</v>
      </c>
      <c r="I36" s="6">
        <f t="shared" si="4"/>
        <v>35.4166666666667</v>
      </c>
      <c r="J36" s="6">
        <f t="shared" si="5"/>
        <v>16.836014637938799</v>
      </c>
      <c r="K36" s="6">
        <f t="shared" si="6"/>
        <v>87.669347971272103</v>
      </c>
    </row>
    <row r="37" spans="1:11">
      <c r="A37" s="5" t="s">
        <v>102</v>
      </c>
      <c r="B37" s="4">
        <v>30</v>
      </c>
      <c r="C37" s="4">
        <v>62</v>
      </c>
      <c r="D37" s="6">
        <f t="shared" si="0"/>
        <v>0.483870967741935</v>
      </c>
      <c r="E37" s="7">
        <f t="shared" si="1"/>
        <v>8.8342347984704195E-2</v>
      </c>
      <c r="F37" s="6">
        <f t="shared" si="2"/>
        <v>0.31071996569191501</v>
      </c>
      <c r="G37" s="6">
        <f t="shared" si="3"/>
        <v>0.65702196979195604</v>
      </c>
      <c r="H37" s="4">
        <v>36</v>
      </c>
      <c r="I37" s="6">
        <f t="shared" si="4"/>
        <v>48.387096774193601</v>
      </c>
      <c r="J37" s="6">
        <f t="shared" si="5"/>
        <v>17.315100205002</v>
      </c>
      <c r="K37" s="6">
        <f t="shared" si="6"/>
        <v>114.089293753389</v>
      </c>
    </row>
    <row r="38" spans="1:11">
      <c r="A38" s="5" t="s">
        <v>103</v>
      </c>
      <c r="B38" s="4">
        <v>32</v>
      </c>
      <c r="C38" s="4">
        <v>55</v>
      </c>
      <c r="D38" s="6">
        <f t="shared" si="0"/>
        <v>0.58181818181818201</v>
      </c>
      <c r="E38" s="7">
        <f t="shared" si="1"/>
        <v>0.10285189544531601</v>
      </c>
      <c r="F38" s="6">
        <f t="shared" si="2"/>
        <v>0.38022846674536198</v>
      </c>
      <c r="G38" s="6">
        <f t="shared" si="3"/>
        <v>0.78340789689100099</v>
      </c>
      <c r="H38" s="4">
        <v>37</v>
      </c>
      <c r="I38" s="6">
        <f t="shared" si="4"/>
        <v>58.181818181818201</v>
      </c>
      <c r="J38" s="6">
        <f t="shared" si="5"/>
        <v>20.158971507281901</v>
      </c>
      <c r="K38" s="6">
        <f t="shared" si="6"/>
        <v>136.52260787091799</v>
      </c>
    </row>
    <row r="39" spans="1:11">
      <c r="A39" s="5" t="s">
        <v>104</v>
      </c>
      <c r="B39" s="4">
        <v>570</v>
      </c>
      <c r="C39" s="4">
        <v>1267</v>
      </c>
      <c r="D39" s="6">
        <f t="shared" si="0"/>
        <v>0.44988161010260502</v>
      </c>
      <c r="E39" s="7">
        <f t="shared" si="1"/>
        <v>1.8843467066003702E-2</v>
      </c>
      <c r="F39" s="6">
        <f t="shared" si="2"/>
        <v>0.41294841465323701</v>
      </c>
      <c r="G39" s="6">
        <f t="shared" si="3"/>
        <v>0.48681480555197199</v>
      </c>
      <c r="H39" s="4">
        <v>38</v>
      </c>
      <c r="I39" s="6">
        <f t="shared" si="4"/>
        <v>44.988161010260498</v>
      </c>
      <c r="J39" s="6">
        <f t="shared" si="5"/>
        <v>3.6933195449367102</v>
      </c>
      <c r="K39" s="6">
        <f t="shared" si="6"/>
        <v>93.669641565457596</v>
      </c>
    </row>
    <row r="40" spans="1:11">
      <c r="A40" s="4" t="s">
        <v>438</v>
      </c>
      <c r="B40" s="4"/>
      <c r="C40" s="4"/>
      <c r="D40" s="9">
        <f>AVERAGE(D2:D39)</f>
        <v>0.31634316140891</v>
      </c>
      <c r="E40" s="9">
        <v>4.7000000000000002E-3</v>
      </c>
      <c r="F40" s="6">
        <f t="shared" si="2"/>
        <v>0.30713116140891</v>
      </c>
      <c r="G40" s="6">
        <f t="shared" si="3"/>
        <v>0.32555516140891</v>
      </c>
      <c r="H40" s="4"/>
      <c r="I40" s="6">
        <f t="shared" si="4"/>
        <v>31.634316140890999</v>
      </c>
      <c r="J40" s="6">
        <f t="shared" si="5"/>
        <v>0.92119999999999902</v>
      </c>
      <c r="K40" s="6">
        <f t="shared" si="6"/>
        <v>64.189832281782103</v>
      </c>
    </row>
    <row r="41" spans="1:11">
      <c r="D41" s="10"/>
      <c r="E41" s="10"/>
      <c r="F41" s="10"/>
      <c r="G41" s="10"/>
      <c r="H41" s="10"/>
      <c r="I41" s="10"/>
      <c r="J41" s="10"/>
      <c r="K41" s="10"/>
    </row>
    <row r="42" spans="1:11">
      <c r="B42" s="11" t="s">
        <v>440</v>
      </c>
      <c r="C42" s="12"/>
      <c r="D42" s="10"/>
      <c r="E42" s="10" t="s">
        <v>441</v>
      </c>
      <c r="F42" s="10"/>
      <c r="G42" s="10"/>
      <c r="H42" s="10"/>
      <c r="I42" s="10"/>
      <c r="J42" s="10"/>
      <c r="K42" s="10"/>
    </row>
    <row r="43" spans="1:11">
      <c r="B43" s="13" t="s">
        <v>21</v>
      </c>
      <c r="C43" s="14">
        <v>31.6</v>
      </c>
      <c r="D43" s="10"/>
      <c r="E43" s="10"/>
      <c r="F43" s="10"/>
      <c r="G43" s="10"/>
      <c r="H43" s="10"/>
      <c r="I43" s="10"/>
      <c r="J43" s="10"/>
      <c r="K43" s="10"/>
    </row>
    <row r="44" spans="1:11">
      <c r="B44" s="13" t="s">
        <v>23</v>
      </c>
      <c r="C44" s="14">
        <v>31.6</v>
      </c>
      <c r="D44" s="10"/>
      <c r="E44" s="10"/>
      <c r="F44" s="10"/>
      <c r="G44" s="10"/>
      <c r="H44" s="10"/>
      <c r="I44" s="10"/>
      <c r="J44" s="10"/>
      <c r="K44" s="10"/>
    </row>
    <row r="45" spans="1:11">
      <c r="B45" s="13" t="s">
        <v>26</v>
      </c>
      <c r="C45" s="14">
        <v>31.6</v>
      </c>
      <c r="D45" s="10"/>
      <c r="E45" s="10"/>
      <c r="F45" s="10"/>
      <c r="G45" s="10"/>
      <c r="H45" s="10"/>
      <c r="I45" s="10"/>
      <c r="J45" s="10"/>
      <c r="K45" s="10"/>
    </row>
    <row r="46" spans="1:11">
      <c r="B46" s="13" t="s">
        <v>28</v>
      </c>
      <c r="C46" s="14">
        <v>31.6</v>
      </c>
      <c r="D46" s="10"/>
      <c r="E46" s="10"/>
      <c r="F46" s="10"/>
      <c r="G46" s="10"/>
      <c r="H46" s="10"/>
      <c r="I46" s="10"/>
      <c r="J46" s="10"/>
      <c r="K46" s="10"/>
    </row>
    <row r="47" spans="1:11">
      <c r="B47" s="13" t="s">
        <v>32</v>
      </c>
      <c r="C47" s="14">
        <v>31.6</v>
      </c>
      <c r="D47" s="10"/>
      <c r="E47" s="10"/>
      <c r="F47" s="10"/>
      <c r="G47" s="10"/>
      <c r="H47" s="10"/>
      <c r="I47" s="10"/>
      <c r="J47" s="10"/>
      <c r="K47" s="10"/>
    </row>
    <row r="48" spans="1:11">
      <c r="B48" s="13" t="s">
        <v>35</v>
      </c>
      <c r="C48" s="14">
        <v>31.6</v>
      </c>
      <c r="D48" s="10"/>
      <c r="E48" s="10"/>
      <c r="F48" s="10"/>
      <c r="G48" s="10"/>
      <c r="H48" s="10"/>
      <c r="I48" s="10"/>
      <c r="J48" s="10"/>
      <c r="K48" s="10"/>
    </row>
    <row r="49" spans="2:11">
      <c r="B49" s="13" t="s">
        <v>38</v>
      </c>
      <c r="C49" s="14">
        <v>31.6</v>
      </c>
      <c r="D49" s="10"/>
      <c r="E49" s="10"/>
      <c r="F49" s="10"/>
      <c r="G49" s="10"/>
      <c r="H49" s="10"/>
      <c r="I49" s="10"/>
      <c r="J49" s="10"/>
      <c r="K49" s="10"/>
    </row>
    <row r="50" spans="2:11">
      <c r="B50" s="13" t="s">
        <v>41</v>
      </c>
      <c r="C50" s="14">
        <v>31.6</v>
      </c>
      <c r="D50" s="10"/>
      <c r="E50" s="10"/>
      <c r="F50" s="10"/>
      <c r="G50" s="10"/>
      <c r="H50" s="10"/>
      <c r="I50" s="10"/>
      <c r="J50" s="10"/>
      <c r="K50" s="10"/>
    </row>
    <row r="51" spans="2:11">
      <c r="B51" s="13" t="s">
        <v>43</v>
      </c>
      <c r="C51" s="14">
        <v>31.6</v>
      </c>
      <c r="D51" s="10"/>
      <c r="E51" s="10"/>
      <c r="F51" s="10"/>
      <c r="G51" s="10"/>
      <c r="H51" s="10"/>
      <c r="I51" s="10"/>
      <c r="J51" s="10"/>
      <c r="K51" s="10"/>
    </row>
    <row r="52" spans="2:11">
      <c r="B52" s="13" t="s">
        <v>46</v>
      </c>
      <c r="C52" s="14">
        <v>31.6</v>
      </c>
      <c r="D52" s="10"/>
      <c r="E52" s="10"/>
      <c r="F52" s="10"/>
      <c r="G52" s="10"/>
      <c r="H52" s="10"/>
      <c r="I52" s="10"/>
      <c r="J52" s="10"/>
      <c r="K52" s="10"/>
    </row>
    <row r="53" spans="2:11">
      <c r="B53" s="13" t="s">
        <v>47</v>
      </c>
      <c r="C53" s="14">
        <v>31.6</v>
      </c>
      <c r="D53" s="10"/>
      <c r="E53" s="10"/>
      <c r="F53" s="10"/>
      <c r="G53" s="10"/>
      <c r="H53" s="10"/>
      <c r="I53" s="10"/>
      <c r="J53" s="10"/>
      <c r="K53" s="10"/>
    </row>
    <row r="54" spans="2:11">
      <c r="B54" s="13" t="s">
        <v>48</v>
      </c>
      <c r="C54" s="14">
        <v>31.6</v>
      </c>
      <c r="D54" s="10"/>
      <c r="E54" s="10"/>
      <c r="F54" s="10"/>
      <c r="G54" s="10"/>
      <c r="H54" s="10"/>
      <c r="I54" s="10"/>
      <c r="J54" s="10"/>
      <c r="K54" s="10"/>
    </row>
    <row r="55" spans="2:11">
      <c r="B55" s="13" t="s">
        <v>50</v>
      </c>
      <c r="C55" s="14">
        <v>31.6</v>
      </c>
      <c r="D55" s="10"/>
      <c r="E55" s="10"/>
      <c r="F55" s="10"/>
      <c r="G55" s="10"/>
      <c r="H55" s="10"/>
      <c r="I55" s="10"/>
      <c r="J55" s="10"/>
      <c r="K55" s="10"/>
    </row>
    <row r="56" spans="2:11">
      <c r="B56" s="13" t="s">
        <v>54</v>
      </c>
      <c r="C56" s="14">
        <v>31.6</v>
      </c>
      <c r="D56" s="10"/>
      <c r="E56" s="10"/>
      <c r="F56" s="10"/>
      <c r="G56" s="10"/>
      <c r="H56" s="10"/>
      <c r="I56" s="10"/>
      <c r="J56" s="10"/>
      <c r="K56" s="10"/>
    </row>
    <row r="57" spans="2:11">
      <c r="B57" s="13" t="s">
        <v>55</v>
      </c>
      <c r="C57" s="14">
        <v>31.6</v>
      </c>
      <c r="D57" s="10"/>
      <c r="E57" s="10"/>
      <c r="F57" s="10"/>
      <c r="G57" s="10"/>
      <c r="H57" s="10"/>
      <c r="I57" s="10"/>
      <c r="J57" s="10"/>
      <c r="K57" s="10"/>
    </row>
    <row r="58" spans="2:11">
      <c r="B58" s="13" t="s">
        <v>56</v>
      </c>
      <c r="C58" s="14">
        <v>31.6</v>
      </c>
      <c r="D58" s="10"/>
      <c r="E58" s="10"/>
      <c r="F58" s="10"/>
      <c r="G58" s="10"/>
      <c r="H58" s="10"/>
      <c r="I58" s="10"/>
      <c r="J58" s="10"/>
      <c r="K58" s="10"/>
    </row>
    <row r="59" spans="2:11">
      <c r="B59" s="13" t="s">
        <v>59</v>
      </c>
      <c r="C59" s="14">
        <v>31.6</v>
      </c>
      <c r="D59" s="10"/>
      <c r="E59" s="10"/>
      <c r="F59" s="10"/>
      <c r="G59" s="10"/>
      <c r="H59" s="10"/>
      <c r="I59" s="10"/>
      <c r="J59" s="10"/>
      <c r="K59" s="10"/>
    </row>
    <row r="60" spans="2:11">
      <c r="B60" s="13" t="s">
        <v>60</v>
      </c>
      <c r="C60" s="14">
        <v>31.6</v>
      </c>
      <c r="D60" s="10"/>
      <c r="E60" s="10"/>
      <c r="F60" s="10"/>
      <c r="G60" s="10"/>
      <c r="H60" s="10"/>
      <c r="I60" s="10"/>
      <c r="J60" s="10"/>
      <c r="K60" s="10"/>
    </row>
    <row r="61" spans="2:11">
      <c r="B61" s="13" t="s">
        <v>61</v>
      </c>
      <c r="C61" s="14">
        <v>31.6</v>
      </c>
      <c r="D61" s="10"/>
      <c r="E61" s="10"/>
      <c r="F61" s="10"/>
      <c r="G61" s="10"/>
      <c r="H61" s="10"/>
      <c r="I61" s="10"/>
      <c r="J61" s="10"/>
      <c r="K61" s="10"/>
    </row>
    <row r="62" spans="2:11">
      <c r="B62" s="13" t="s">
        <v>63</v>
      </c>
      <c r="C62" s="14">
        <v>31.6</v>
      </c>
      <c r="D62" s="10"/>
      <c r="E62" s="10"/>
      <c r="F62" s="10"/>
      <c r="G62" s="10"/>
      <c r="H62" s="10"/>
      <c r="I62" s="10"/>
      <c r="J62" s="10"/>
      <c r="K62" s="10"/>
    </row>
    <row r="63" spans="2:11">
      <c r="B63" s="13" t="s">
        <v>67</v>
      </c>
      <c r="C63" s="14">
        <v>31.6</v>
      </c>
      <c r="D63" s="10"/>
      <c r="E63" s="10"/>
      <c r="F63" s="10"/>
      <c r="G63" s="10"/>
      <c r="H63" s="10"/>
      <c r="I63" s="10"/>
      <c r="J63" s="10"/>
      <c r="K63" s="10"/>
    </row>
    <row r="64" spans="2:11">
      <c r="B64" s="13" t="s">
        <v>70</v>
      </c>
      <c r="C64" s="14">
        <v>31.6</v>
      </c>
      <c r="D64" s="10"/>
      <c r="E64" s="10"/>
      <c r="F64" s="10"/>
      <c r="G64" s="10"/>
      <c r="H64" s="10"/>
      <c r="I64" s="10"/>
      <c r="J64" s="10"/>
      <c r="K64" s="10"/>
    </row>
    <row r="65" spans="2:11">
      <c r="B65" s="13" t="s">
        <v>75</v>
      </c>
      <c r="C65" s="14">
        <v>31.6</v>
      </c>
      <c r="D65" s="10"/>
      <c r="E65" s="10"/>
      <c r="F65" s="10"/>
      <c r="G65" s="10"/>
      <c r="H65" s="10"/>
      <c r="I65" s="10"/>
      <c r="J65" s="10"/>
      <c r="K65" s="10"/>
    </row>
    <row r="66" spans="2:11">
      <c r="B66" s="13" t="s">
        <v>78</v>
      </c>
      <c r="C66" s="14">
        <v>31.6</v>
      </c>
      <c r="D66" s="10"/>
      <c r="E66" s="10"/>
      <c r="F66" s="10"/>
      <c r="G66" s="10"/>
      <c r="H66" s="10"/>
      <c r="I66" s="10"/>
      <c r="J66" s="10"/>
      <c r="K66" s="10"/>
    </row>
    <row r="67" spans="2:11">
      <c r="B67" s="13" t="s">
        <v>80</v>
      </c>
      <c r="C67" s="14">
        <v>31.6</v>
      </c>
      <c r="D67" s="10"/>
      <c r="E67" s="10"/>
      <c r="F67" s="10"/>
      <c r="G67" s="10"/>
      <c r="H67" s="10"/>
      <c r="I67" s="10"/>
      <c r="J67" s="10"/>
      <c r="K67" s="10"/>
    </row>
    <row r="68" spans="2:11">
      <c r="B68" s="13" t="s">
        <v>82</v>
      </c>
      <c r="C68" s="14">
        <v>31.6</v>
      </c>
      <c r="D68" s="10"/>
      <c r="E68" s="10"/>
      <c r="F68" s="10"/>
      <c r="G68" s="10"/>
      <c r="H68" s="10"/>
      <c r="I68" s="10"/>
      <c r="J68" s="10"/>
      <c r="K68" s="10"/>
    </row>
    <row r="69" spans="2:11">
      <c r="B69" s="13" t="s">
        <v>84</v>
      </c>
      <c r="C69" s="14">
        <v>31.6</v>
      </c>
      <c r="D69" s="10"/>
      <c r="E69" s="10"/>
      <c r="F69" s="10"/>
      <c r="G69" s="10"/>
      <c r="H69" s="10"/>
      <c r="I69" s="10"/>
      <c r="J69" s="10"/>
      <c r="K69" s="10"/>
    </row>
    <row r="70" spans="2:11">
      <c r="B70" s="13" t="s">
        <v>85</v>
      </c>
      <c r="C70" s="14">
        <v>31.6</v>
      </c>
      <c r="D70" s="10"/>
      <c r="E70" s="10"/>
      <c r="F70" s="10"/>
      <c r="G70" s="10"/>
      <c r="H70" s="10"/>
      <c r="I70" s="10"/>
      <c r="J70" s="10"/>
      <c r="K70" s="10"/>
    </row>
    <row r="71" spans="2:11">
      <c r="B71" s="13" t="s">
        <v>86</v>
      </c>
      <c r="C71" s="14">
        <v>31.6</v>
      </c>
      <c r="D71" s="10"/>
      <c r="E71" s="10"/>
      <c r="F71" s="10"/>
      <c r="G71" s="10"/>
      <c r="H71" s="10"/>
      <c r="I71" s="10"/>
      <c r="J71" s="10"/>
      <c r="K71" s="10"/>
    </row>
    <row r="72" spans="2:11">
      <c r="B72" s="13" t="s">
        <v>89</v>
      </c>
      <c r="C72" s="14">
        <v>31.6</v>
      </c>
      <c r="D72" s="10"/>
      <c r="E72" s="10"/>
      <c r="F72" s="10"/>
      <c r="G72" s="10"/>
      <c r="H72" s="10"/>
      <c r="I72" s="10"/>
      <c r="J72" s="10"/>
      <c r="K72" s="10"/>
    </row>
    <row r="73" spans="2:11">
      <c r="B73" s="13" t="s">
        <v>91</v>
      </c>
      <c r="C73" s="14">
        <v>31.6</v>
      </c>
      <c r="D73" s="10"/>
      <c r="E73" s="10"/>
      <c r="F73" s="10"/>
      <c r="G73" s="10"/>
      <c r="H73" s="10"/>
      <c r="I73" s="10"/>
      <c r="J73" s="10"/>
      <c r="K73" s="10"/>
    </row>
    <row r="74" spans="2:11">
      <c r="B74" s="13" t="s">
        <v>442</v>
      </c>
      <c r="C74" s="14">
        <v>31.6</v>
      </c>
      <c r="D74" s="10"/>
      <c r="E74" s="10"/>
      <c r="F74" s="10"/>
      <c r="G74" s="10"/>
      <c r="H74" s="10"/>
      <c r="I74" s="10"/>
      <c r="J74" s="10"/>
      <c r="K74" s="10"/>
    </row>
    <row r="75" spans="2:11">
      <c r="B75" s="13" t="s">
        <v>96</v>
      </c>
      <c r="C75" s="14">
        <v>31.6</v>
      </c>
      <c r="D75" s="10"/>
      <c r="E75" s="10"/>
      <c r="F75" s="10"/>
      <c r="G75" s="10"/>
      <c r="H75" s="10"/>
      <c r="I75" s="10"/>
      <c r="J75" s="10"/>
      <c r="K75" s="10"/>
    </row>
    <row r="76" spans="2:11">
      <c r="B76" s="13" t="s">
        <v>98</v>
      </c>
      <c r="C76" s="14">
        <v>31.6</v>
      </c>
      <c r="D76" s="10"/>
      <c r="E76" s="10"/>
      <c r="F76" s="10"/>
      <c r="G76" s="10"/>
      <c r="H76" s="10"/>
      <c r="I76" s="10"/>
      <c r="J76" s="10"/>
      <c r="K76" s="10"/>
    </row>
    <row r="77" spans="2:11">
      <c r="B77" s="13" t="s">
        <v>100</v>
      </c>
      <c r="C77" s="14">
        <v>31.6</v>
      </c>
      <c r="D77" s="10"/>
      <c r="E77" s="10"/>
      <c r="F77" s="10"/>
      <c r="G77" s="10"/>
      <c r="H77" s="10"/>
      <c r="I77" s="10"/>
      <c r="J77" s="10"/>
      <c r="K77" s="10"/>
    </row>
    <row r="78" spans="2:11">
      <c r="B78" s="13" t="s">
        <v>102</v>
      </c>
      <c r="C78" s="14">
        <v>31.6</v>
      </c>
      <c r="D78" s="10"/>
      <c r="E78" s="10"/>
      <c r="F78" s="10"/>
      <c r="G78" s="10"/>
      <c r="H78" s="10"/>
      <c r="I78" s="10"/>
      <c r="J78" s="10"/>
      <c r="K78" s="10"/>
    </row>
    <row r="79" spans="2:11">
      <c r="B79" s="13" t="s">
        <v>103</v>
      </c>
      <c r="C79" s="14">
        <v>31.6</v>
      </c>
      <c r="D79" s="10"/>
      <c r="E79" s="10"/>
      <c r="F79" s="10"/>
      <c r="G79" s="10"/>
      <c r="H79" s="10"/>
      <c r="I79" s="10"/>
      <c r="J79" s="10"/>
      <c r="K79" s="10"/>
    </row>
    <row r="80" spans="2:11">
      <c r="B80" s="13" t="s">
        <v>104</v>
      </c>
      <c r="C80" s="14">
        <v>31.6</v>
      </c>
      <c r="D80" s="10"/>
      <c r="E80" s="10"/>
      <c r="F80" s="10"/>
      <c r="G80" s="10"/>
      <c r="H80" s="10"/>
      <c r="I80" s="10"/>
      <c r="J80" s="10"/>
      <c r="K80" s="10"/>
    </row>
    <row r="81" spans="1:11">
      <c r="B81" s="15">
        <v>38</v>
      </c>
      <c r="C81" s="14">
        <v>31.6</v>
      </c>
      <c r="D81" s="10"/>
      <c r="E81" s="10"/>
      <c r="F81" s="10"/>
      <c r="G81" s="10"/>
      <c r="H81" s="10"/>
      <c r="I81" s="10"/>
      <c r="J81" s="10"/>
      <c r="K81" s="10"/>
    </row>
    <row r="82" spans="1:11">
      <c r="A82" s="10"/>
      <c r="B82" s="10"/>
      <c r="C82" s="10"/>
      <c r="D82" s="10"/>
      <c r="E82" s="10"/>
      <c r="F82" s="10"/>
      <c r="G82" s="10"/>
      <c r="H82" s="10"/>
      <c r="I82" s="10"/>
      <c r="J82" s="10"/>
      <c r="K82" s="10"/>
    </row>
    <row r="83" spans="1:11">
      <c r="A83" s="10"/>
      <c r="B83" s="10"/>
      <c r="C83" s="10"/>
      <c r="D83" s="10"/>
      <c r="E83" s="10"/>
      <c r="F83" s="10"/>
      <c r="G83" s="10"/>
      <c r="H83" s="10"/>
      <c r="I83" s="10"/>
      <c r="J83" s="10"/>
      <c r="K83" s="10"/>
    </row>
    <row r="84" spans="1:11">
      <c r="A84" s="10"/>
      <c r="B84" s="10"/>
      <c r="C84" s="10"/>
      <c r="D84" s="10"/>
      <c r="E84" s="10"/>
      <c r="F84" s="10"/>
      <c r="G84" s="10"/>
      <c r="H84" s="10"/>
      <c r="I84" s="10"/>
      <c r="J84" s="10"/>
      <c r="K84" s="10"/>
    </row>
    <row r="85" spans="1:11">
      <c r="A85" s="10"/>
      <c r="B85" s="10"/>
      <c r="C85" s="10"/>
      <c r="D85" s="10"/>
      <c r="E85" s="10"/>
      <c r="F85" s="10"/>
      <c r="G85" s="10"/>
      <c r="H85" s="10"/>
      <c r="I85" s="10"/>
      <c r="J85" s="10"/>
      <c r="K85" s="10"/>
    </row>
    <row r="86" spans="1:11">
      <c r="A86" s="10"/>
      <c r="B86" s="10"/>
      <c r="C86" s="10"/>
      <c r="D86" s="10"/>
      <c r="E86" s="10"/>
      <c r="F86" s="10"/>
      <c r="G86" s="10"/>
      <c r="H86" s="10"/>
      <c r="I86" s="10"/>
      <c r="J86" s="10"/>
      <c r="K86" s="10"/>
    </row>
    <row r="87" spans="1:11">
      <c r="A87" s="10"/>
      <c r="B87" s="10"/>
      <c r="C87" s="10"/>
      <c r="D87" s="10"/>
      <c r="E87" s="10"/>
      <c r="F87" s="10"/>
      <c r="G87" s="10"/>
      <c r="H87" s="10"/>
      <c r="I87" s="10"/>
      <c r="J87" s="10"/>
      <c r="K87" s="10"/>
    </row>
    <row r="88" spans="1:11">
      <c r="A88" s="10"/>
      <c r="B88" s="10"/>
      <c r="C88" s="10"/>
      <c r="D88" s="10"/>
      <c r="E88" s="10"/>
      <c r="F88" s="10"/>
      <c r="G88" s="10"/>
      <c r="H88" s="10"/>
      <c r="I88" s="10"/>
      <c r="J88" s="10"/>
      <c r="K88" s="10"/>
    </row>
    <row r="89" spans="1:11">
      <c r="A89" s="10"/>
      <c r="B89" s="10"/>
      <c r="C89" s="10"/>
      <c r="D89" s="10"/>
      <c r="E89" s="10"/>
      <c r="F89" s="10"/>
      <c r="G89" s="10"/>
      <c r="H89" s="10"/>
      <c r="I89" s="10"/>
      <c r="J89" s="10"/>
      <c r="K89" s="10"/>
    </row>
    <row r="90" spans="1:11">
      <c r="A90" s="10"/>
      <c r="B90" s="10"/>
      <c r="C90" s="10"/>
      <c r="D90" s="10"/>
      <c r="E90" s="10"/>
      <c r="F90" s="10"/>
      <c r="G90" s="10"/>
      <c r="H90" s="10"/>
      <c r="I90" s="10"/>
      <c r="J90" s="10"/>
      <c r="K90" s="10"/>
    </row>
    <row r="91" spans="1:11">
      <c r="B91" s="10"/>
      <c r="C91" s="10"/>
      <c r="D91" s="10"/>
      <c r="E91" s="10"/>
      <c r="F91" s="10"/>
      <c r="G91" s="10"/>
      <c r="H91" s="10"/>
      <c r="I91" s="10"/>
      <c r="J91" s="10"/>
      <c r="K91" s="10"/>
    </row>
  </sheetData>
  <pageMargins left="0.75" right="0.75" top="1" bottom="1" header="0.5" footer="0.5"/>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9:K31"/>
  <sheetViews>
    <sheetView tabSelected="1" topLeftCell="A23" workbookViewId="0">
      <selection activeCell="F36" sqref="F36"/>
    </sheetView>
  </sheetViews>
  <sheetFormatPr baseColWidth="10" defaultColWidth="8.83203125" defaultRowHeight="15"/>
  <sheetData>
    <row r="29" spans="2:11">
      <c r="B29" s="192" t="s">
        <v>144</v>
      </c>
      <c r="C29" s="193"/>
      <c r="D29" s="193"/>
      <c r="E29" s="193"/>
      <c r="F29" s="193"/>
      <c r="G29" s="193"/>
      <c r="H29" s="193"/>
      <c r="I29" s="193"/>
      <c r="J29" s="193"/>
      <c r="K29" s="194"/>
    </row>
    <row r="30" spans="2:11">
      <c r="B30" s="195"/>
      <c r="C30" s="196"/>
      <c r="D30" s="196"/>
      <c r="E30" s="196"/>
      <c r="F30" s="196"/>
      <c r="G30" s="196"/>
      <c r="H30" s="196"/>
      <c r="I30" s="196"/>
      <c r="J30" s="196"/>
      <c r="K30" s="197"/>
    </row>
    <row r="31" spans="2:11">
      <c r="B31" s="198"/>
      <c r="C31" s="199"/>
      <c r="D31" s="199"/>
      <c r="E31" s="199"/>
      <c r="F31" s="199"/>
      <c r="G31" s="199"/>
      <c r="H31" s="199"/>
      <c r="I31" s="199"/>
      <c r="J31" s="199"/>
      <c r="K31" s="200"/>
    </row>
  </sheetData>
  <mergeCells count="1">
    <mergeCell ref="B29:K3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2"/>
  <sheetViews>
    <sheetView view="pageBreakPreview" topLeftCell="A69" zoomScale="90" zoomScaleNormal="100" workbookViewId="0">
      <selection activeCell="E81" sqref="E81"/>
    </sheetView>
  </sheetViews>
  <sheetFormatPr baseColWidth="10" defaultColWidth="9.1640625" defaultRowHeight="16"/>
  <cols>
    <col min="1" max="1" width="9" style="59" customWidth="1"/>
    <col min="2" max="2" width="26.5" style="59" customWidth="1"/>
    <col min="3" max="3" width="15" style="59" customWidth="1"/>
    <col min="4" max="4" width="18.1640625" style="59" customWidth="1"/>
    <col min="5" max="5" width="18.5" style="59" customWidth="1"/>
    <col min="6" max="6" width="18" style="59" customWidth="1"/>
    <col min="7" max="7" width="23.83203125" style="59" customWidth="1"/>
    <col min="8" max="8" width="32.1640625" style="59" customWidth="1"/>
    <col min="9" max="9" width="119.5" style="59" customWidth="1"/>
    <col min="10" max="10" width="50.5" style="59" customWidth="1"/>
    <col min="11" max="11" width="72.6640625" style="59" customWidth="1"/>
    <col min="12" max="16384" width="9.1640625" style="59"/>
  </cols>
  <sheetData>
    <row r="1" spans="1:12" ht="34">
      <c r="A1" s="60"/>
      <c r="B1" s="61" t="s">
        <v>145</v>
      </c>
      <c r="C1" s="61" t="s">
        <v>146</v>
      </c>
      <c r="D1" s="61" t="s">
        <v>147</v>
      </c>
      <c r="E1" s="61" t="s">
        <v>148</v>
      </c>
      <c r="F1" s="61" t="s">
        <v>149</v>
      </c>
      <c r="G1" s="61" t="s">
        <v>150</v>
      </c>
      <c r="H1" s="62" t="s">
        <v>151</v>
      </c>
      <c r="I1" s="67" t="s">
        <v>152</v>
      </c>
      <c r="J1" s="67" t="s">
        <v>153</v>
      </c>
      <c r="K1" s="68" t="s">
        <v>154</v>
      </c>
    </row>
    <row r="2" spans="1:12">
      <c r="A2" s="63">
        <v>1</v>
      </c>
      <c r="B2" s="63">
        <v>2015</v>
      </c>
      <c r="C2" s="63">
        <v>225</v>
      </c>
      <c r="D2" s="64">
        <v>26</v>
      </c>
      <c r="E2" s="63" t="s">
        <v>155</v>
      </c>
      <c r="F2" s="63">
        <v>11.6</v>
      </c>
      <c r="G2" s="65" t="s">
        <v>156</v>
      </c>
      <c r="H2" s="65" t="s">
        <v>157</v>
      </c>
      <c r="I2" s="69" t="s">
        <v>158</v>
      </c>
      <c r="J2" s="69" t="s">
        <v>159</v>
      </c>
      <c r="K2" s="70" t="s">
        <v>160</v>
      </c>
      <c r="L2" s="70"/>
    </row>
    <row r="3" spans="1:12">
      <c r="A3" s="63">
        <v>2</v>
      </c>
      <c r="B3" s="63">
        <v>2018</v>
      </c>
      <c r="C3" s="63">
        <v>22862</v>
      </c>
      <c r="D3" s="64">
        <v>240</v>
      </c>
      <c r="E3" s="63" t="s">
        <v>155</v>
      </c>
      <c r="F3" s="63">
        <v>1.1000000000000001</v>
      </c>
      <c r="G3" s="65" t="s">
        <v>156</v>
      </c>
      <c r="H3" s="65" t="s">
        <v>161</v>
      </c>
      <c r="I3" s="70" t="s">
        <v>162</v>
      </c>
      <c r="J3" s="70" t="s">
        <v>163</v>
      </c>
      <c r="K3" s="70" t="s">
        <v>164</v>
      </c>
      <c r="L3" s="70"/>
    </row>
    <row r="4" spans="1:12">
      <c r="A4" s="63">
        <v>3</v>
      </c>
      <c r="B4" s="63">
        <v>2017</v>
      </c>
      <c r="C4" s="63">
        <v>125</v>
      </c>
      <c r="D4" s="64">
        <v>94</v>
      </c>
      <c r="E4" s="63" t="s">
        <v>63</v>
      </c>
      <c r="F4" s="63">
        <v>75.2</v>
      </c>
      <c r="G4" s="65" t="s">
        <v>165</v>
      </c>
      <c r="H4" s="65" t="s">
        <v>166</v>
      </c>
      <c r="I4" s="70" t="s">
        <v>167</v>
      </c>
      <c r="J4" s="70" t="s">
        <v>168</v>
      </c>
      <c r="K4" s="70" t="s">
        <v>169</v>
      </c>
      <c r="L4" s="70"/>
    </row>
    <row r="5" spans="1:12">
      <c r="A5" s="63">
        <v>4</v>
      </c>
      <c r="B5" s="63">
        <v>2015</v>
      </c>
      <c r="C5" s="63">
        <v>400</v>
      </c>
      <c r="D5" s="64">
        <v>196</v>
      </c>
      <c r="E5" s="63" t="s">
        <v>63</v>
      </c>
      <c r="F5" s="63">
        <v>49</v>
      </c>
      <c r="G5" s="65" t="s">
        <v>165</v>
      </c>
      <c r="H5" s="65" t="s">
        <v>170</v>
      </c>
      <c r="I5" s="70" t="s">
        <v>171</v>
      </c>
      <c r="J5" s="70" t="s">
        <v>172</v>
      </c>
      <c r="K5" s="70" t="s">
        <v>173</v>
      </c>
      <c r="L5" s="70"/>
    </row>
    <row r="6" spans="1:12">
      <c r="A6" s="63">
        <v>5</v>
      </c>
      <c r="B6" s="63">
        <v>2012</v>
      </c>
      <c r="C6" s="63">
        <v>100</v>
      </c>
      <c r="D6" s="64">
        <v>45</v>
      </c>
      <c r="E6" s="63" t="s">
        <v>61</v>
      </c>
      <c r="F6" s="63">
        <v>45</v>
      </c>
      <c r="G6" s="65" t="s">
        <v>156</v>
      </c>
      <c r="H6" s="65" t="s">
        <v>174</v>
      </c>
      <c r="I6" s="70" t="s">
        <v>175</v>
      </c>
      <c r="J6" s="70" t="s">
        <v>176</v>
      </c>
      <c r="K6" s="70" t="s">
        <v>177</v>
      </c>
      <c r="L6" s="70"/>
    </row>
    <row r="7" spans="1:12">
      <c r="A7" s="63">
        <v>6</v>
      </c>
      <c r="B7" s="63">
        <v>2014</v>
      </c>
      <c r="C7" s="63">
        <v>3509</v>
      </c>
      <c r="D7" s="64">
        <v>89</v>
      </c>
      <c r="E7" s="63" t="s">
        <v>75</v>
      </c>
      <c r="F7" s="63">
        <v>2.5</v>
      </c>
      <c r="G7" s="65" t="s">
        <v>178</v>
      </c>
      <c r="H7" s="65" t="s">
        <v>179</v>
      </c>
      <c r="I7" s="70" t="s">
        <v>180</v>
      </c>
      <c r="J7" s="70" t="s">
        <v>181</v>
      </c>
      <c r="K7" s="70" t="s">
        <v>182</v>
      </c>
      <c r="L7" s="70"/>
    </row>
    <row r="8" spans="1:12">
      <c r="A8" s="63">
        <v>7</v>
      </c>
      <c r="B8" s="63">
        <v>2015</v>
      </c>
      <c r="C8" s="63">
        <v>220</v>
      </c>
      <c r="D8" s="64">
        <v>63</v>
      </c>
      <c r="E8" s="63" t="s">
        <v>183</v>
      </c>
      <c r="F8" s="63">
        <v>28.6</v>
      </c>
      <c r="G8" s="65" t="s">
        <v>165</v>
      </c>
      <c r="H8" s="65" t="s">
        <v>184</v>
      </c>
      <c r="I8" s="70" t="s">
        <v>185</v>
      </c>
      <c r="J8" s="70" t="s">
        <v>186</v>
      </c>
      <c r="K8" s="70" t="s">
        <v>187</v>
      </c>
      <c r="L8" s="70"/>
    </row>
    <row r="9" spans="1:12">
      <c r="A9" s="63">
        <v>8</v>
      </c>
      <c r="B9" s="63">
        <v>2016</v>
      </c>
      <c r="C9" s="63">
        <v>219</v>
      </c>
      <c r="D9" s="64">
        <v>14</v>
      </c>
      <c r="E9" s="63" t="s">
        <v>188</v>
      </c>
      <c r="F9" s="63">
        <v>6.4</v>
      </c>
      <c r="G9" s="65" t="s">
        <v>165</v>
      </c>
      <c r="H9" s="65" t="s">
        <v>189</v>
      </c>
      <c r="I9" s="70" t="s">
        <v>190</v>
      </c>
      <c r="J9" s="70" t="s">
        <v>191</v>
      </c>
      <c r="K9" s="70" t="s">
        <v>192</v>
      </c>
      <c r="L9" s="70"/>
    </row>
    <row r="10" spans="1:12">
      <c r="A10" s="63">
        <v>9</v>
      </c>
      <c r="B10" s="63">
        <v>2018</v>
      </c>
      <c r="C10" s="63">
        <v>420</v>
      </c>
      <c r="D10" s="64">
        <v>27</v>
      </c>
      <c r="E10" s="63" t="s">
        <v>188</v>
      </c>
      <c r="F10" s="63">
        <v>6.4</v>
      </c>
      <c r="G10" s="65" t="s">
        <v>165</v>
      </c>
      <c r="H10" s="65" t="s">
        <v>193</v>
      </c>
      <c r="I10" s="70" t="s">
        <v>194</v>
      </c>
      <c r="J10" s="70" t="s">
        <v>195</v>
      </c>
      <c r="K10" s="70" t="s">
        <v>196</v>
      </c>
      <c r="L10" s="70"/>
    </row>
    <row r="11" spans="1:12">
      <c r="A11" s="63">
        <v>10</v>
      </c>
      <c r="B11" s="63">
        <v>2008</v>
      </c>
      <c r="C11" s="63">
        <v>713</v>
      </c>
      <c r="D11" s="64">
        <v>102</v>
      </c>
      <c r="E11" s="63" t="s">
        <v>188</v>
      </c>
      <c r="F11" s="63">
        <v>14.3</v>
      </c>
      <c r="G11" s="65" t="s">
        <v>156</v>
      </c>
      <c r="H11" s="65" t="s">
        <v>197</v>
      </c>
      <c r="I11" t="s">
        <v>198</v>
      </c>
      <c r="J11" s="70" t="s">
        <v>199</v>
      </c>
      <c r="K11" s="70" t="s">
        <v>200</v>
      </c>
      <c r="L11" s="70"/>
    </row>
    <row r="12" spans="1:12">
      <c r="A12" s="63">
        <v>11</v>
      </c>
      <c r="B12" s="63">
        <v>2015</v>
      </c>
      <c r="C12" s="63">
        <v>500</v>
      </c>
      <c r="D12" s="64">
        <v>134</v>
      </c>
      <c r="E12" s="63" t="s">
        <v>96</v>
      </c>
      <c r="F12" s="63">
        <v>26.8</v>
      </c>
      <c r="G12" s="65" t="s">
        <v>165</v>
      </c>
      <c r="H12" s="65" t="s">
        <v>201</v>
      </c>
      <c r="I12" s="70" t="s">
        <v>202</v>
      </c>
      <c r="J12" s="70" t="s">
        <v>203</v>
      </c>
      <c r="K12" s="70" t="s">
        <v>204</v>
      </c>
      <c r="L12" s="70"/>
    </row>
    <row r="13" spans="1:12" ht="34">
      <c r="A13" s="63">
        <v>12</v>
      </c>
      <c r="B13" s="63">
        <v>2018</v>
      </c>
      <c r="C13" s="63">
        <v>225</v>
      </c>
      <c r="D13" s="64">
        <v>39</v>
      </c>
      <c r="E13" s="63" t="s">
        <v>96</v>
      </c>
      <c r="F13" s="63">
        <v>17.3</v>
      </c>
      <c r="G13" s="65" t="s">
        <v>178</v>
      </c>
      <c r="H13" s="65" t="s">
        <v>205</v>
      </c>
      <c r="I13" s="71" t="s">
        <v>206</v>
      </c>
      <c r="J13" s="70" t="s">
        <v>207</v>
      </c>
      <c r="K13" s="70" t="s">
        <v>208</v>
      </c>
      <c r="L13" s="70"/>
    </row>
    <row r="14" spans="1:12">
      <c r="A14" s="63">
        <v>13</v>
      </c>
      <c r="B14" s="63">
        <v>2015</v>
      </c>
      <c r="C14" s="63">
        <v>350</v>
      </c>
      <c r="D14" s="64">
        <v>74</v>
      </c>
      <c r="E14" s="63" t="s">
        <v>96</v>
      </c>
      <c r="F14" s="63">
        <v>21.1</v>
      </c>
      <c r="G14" s="65" t="s">
        <v>156</v>
      </c>
      <c r="H14" s="65" t="s">
        <v>157</v>
      </c>
      <c r="I14" s="70" t="s">
        <v>209</v>
      </c>
      <c r="J14" s="70" t="s">
        <v>210</v>
      </c>
      <c r="K14" s="70" t="s">
        <v>160</v>
      </c>
      <c r="L14" s="70"/>
    </row>
    <row r="15" spans="1:12">
      <c r="A15" s="63">
        <v>14</v>
      </c>
      <c r="B15" s="63"/>
      <c r="C15" s="63">
        <v>86342</v>
      </c>
      <c r="D15" s="64">
        <v>924</v>
      </c>
      <c r="E15" s="63" t="s">
        <v>96</v>
      </c>
      <c r="F15" s="63">
        <v>1.1000000000000001</v>
      </c>
      <c r="G15" s="65" t="s">
        <v>156</v>
      </c>
      <c r="H15" s="65" t="s">
        <v>161</v>
      </c>
      <c r="I15" s="59" t="s">
        <v>211</v>
      </c>
      <c r="J15" s="59" t="s">
        <v>212</v>
      </c>
      <c r="K15" s="70" t="s">
        <v>164</v>
      </c>
      <c r="L15" s="70"/>
    </row>
    <row r="16" spans="1:12" ht="34">
      <c r="A16" s="63">
        <v>15</v>
      </c>
      <c r="B16" s="63">
        <v>2010</v>
      </c>
      <c r="C16" s="63">
        <v>300</v>
      </c>
      <c r="D16" s="64">
        <v>41</v>
      </c>
      <c r="E16" s="63" t="s">
        <v>96</v>
      </c>
      <c r="F16" s="63">
        <v>13.7</v>
      </c>
      <c r="G16" s="65" t="s">
        <v>165</v>
      </c>
      <c r="H16" s="65" t="s">
        <v>213</v>
      </c>
      <c r="I16" s="72" t="s">
        <v>214</v>
      </c>
      <c r="J16" s="73" t="s">
        <v>215</v>
      </c>
      <c r="K16" s="70" t="s">
        <v>216</v>
      </c>
      <c r="L16" s="70"/>
    </row>
    <row r="17" spans="1:12">
      <c r="A17" s="63">
        <v>16</v>
      </c>
      <c r="B17" s="63">
        <v>2018</v>
      </c>
      <c r="C17" s="63">
        <v>90</v>
      </c>
      <c r="D17" s="64">
        <v>10</v>
      </c>
      <c r="E17" s="63" t="s">
        <v>217</v>
      </c>
      <c r="F17" s="63">
        <v>11.1</v>
      </c>
      <c r="G17" s="65" t="s">
        <v>156</v>
      </c>
      <c r="H17" s="65" t="s">
        <v>218</v>
      </c>
      <c r="I17" s="73" t="s">
        <v>219</v>
      </c>
      <c r="J17" s="73" t="s">
        <v>220</v>
      </c>
      <c r="K17" s="70" t="s">
        <v>221</v>
      </c>
      <c r="L17" s="70"/>
    </row>
    <row r="18" spans="1:12">
      <c r="A18" s="63">
        <v>17</v>
      </c>
      <c r="B18" s="63">
        <v>2014</v>
      </c>
      <c r="C18" s="63">
        <v>500</v>
      </c>
      <c r="D18" s="64">
        <v>104</v>
      </c>
      <c r="E18" s="63" t="s">
        <v>96</v>
      </c>
      <c r="F18" s="63">
        <v>20.8</v>
      </c>
      <c r="G18" s="65" t="s">
        <v>156</v>
      </c>
      <c r="H18" s="65" t="s">
        <v>222</v>
      </c>
      <c r="I18" s="74" t="s">
        <v>223</v>
      </c>
      <c r="J18" s="74" t="s">
        <v>224</v>
      </c>
      <c r="K18" s="70" t="s">
        <v>225</v>
      </c>
      <c r="L18" s="70"/>
    </row>
    <row r="19" spans="1:12">
      <c r="A19" s="63">
        <v>18</v>
      </c>
      <c r="B19" s="63">
        <v>2011</v>
      </c>
      <c r="C19" s="63">
        <v>240</v>
      </c>
      <c r="D19" s="64">
        <v>29</v>
      </c>
      <c r="E19" s="63" t="s">
        <v>226</v>
      </c>
      <c r="F19" s="63">
        <v>12.1</v>
      </c>
      <c r="G19" s="65" t="s">
        <v>156</v>
      </c>
      <c r="H19" s="65" t="s">
        <v>227</v>
      </c>
      <c r="I19" s="73" t="s">
        <v>228</v>
      </c>
      <c r="J19" s="73" t="s">
        <v>229</v>
      </c>
      <c r="K19" s="70" t="s">
        <v>230</v>
      </c>
      <c r="L19" s="70"/>
    </row>
    <row r="20" spans="1:12">
      <c r="A20" s="63">
        <v>19</v>
      </c>
      <c r="B20" s="63">
        <v>2015</v>
      </c>
      <c r="C20" s="63">
        <v>220</v>
      </c>
      <c r="D20" s="64">
        <v>11</v>
      </c>
      <c r="E20" s="63" t="s">
        <v>226</v>
      </c>
      <c r="F20" s="63">
        <v>5</v>
      </c>
      <c r="G20" s="65" t="s">
        <v>165</v>
      </c>
      <c r="H20" s="65" t="s">
        <v>231</v>
      </c>
      <c r="I20" s="74" t="s">
        <v>232</v>
      </c>
      <c r="J20" s="73" t="s">
        <v>233</v>
      </c>
      <c r="K20" s="70" t="s">
        <v>234</v>
      </c>
      <c r="L20" s="70"/>
    </row>
    <row r="21" spans="1:12">
      <c r="A21" s="63">
        <v>20</v>
      </c>
      <c r="B21" s="63">
        <v>2016</v>
      </c>
      <c r="C21" s="63">
        <v>300</v>
      </c>
      <c r="D21" s="64">
        <v>14</v>
      </c>
      <c r="E21" s="63" t="s">
        <v>226</v>
      </c>
      <c r="F21" s="63">
        <v>4.7</v>
      </c>
      <c r="G21" s="65" t="s">
        <v>156</v>
      </c>
      <c r="H21" s="65" t="s">
        <v>235</v>
      </c>
      <c r="I21" s="73" t="s">
        <v>236</v>
      </c>
      <c r="J21" s="70"/>
      <c r="K21" s="74" t="s">
        <v>237</v>
      </c>
      <c r="L21" s="70"/>
    </row>
    <row r="22" spans="1:12">
      <c r="A22" s="63">
        <v>21</v>
      </c>
      <c r="B22" s="63">
        <v>2018</v>
      </c>
      <c r="C22" s="63">
        <v>364</v>
      </c>
      <c r="D22" s="64">
        <v>9</v>
      </c>
      <c r="E22" s="63" t="s">
        <v>84</v>
      </c>
      <c r="F22" s="63">
        <v>2.5</v>
      </c>
      <c r="G22" s="65" t="s">
        <v>178</v>
      </c>
      <c r="H22" s="65" t="s">
        <v>238</v>
      </c>
      <c r="I22" s="73" t="s">
        <v>239</v>
      </c>
      <c r="J22" s="73" t="s">
        <v>240</v>
      </c>
      <c r="K22" s="74" t="s">
        <v>241</v>
      </c>
      <c r="L22" s="70"/>
    </row>
    <row r="23" spans="1:12">
      <c r="A23" s="63">
        <v>22</v>
      </c>
      <c r="B23" s="63">
        <v>2016</v>
      </c>
      <c r="C23" s="63">
        <v>384</v>
      </c>
      <c r="D23" s="64">
        <v>11</v>
      </c>
      <c r="E23" s="63" t="s">
        <v>84</v>
      </c>
      <c r="F23" s="63">
        <v>2.9</v>
      </c>
      <c r="G23" s="65" t="s">
        <v>178</v>
      </c>
      <c r="H23" s="65" t="s">
        <v>242</v>
      </c>
      <c r="I23" s="73" t="s">
        <v>243</v>
      </c>
      <c r="J23" s="73" t="s">
        <v>244</v>
      </c>
      <c r="K23" s="74" t="s">
        <v>245</v>
      </c>
      <c r="L23" s="70"/>
    </row>
    <row r="24" spans="1:12">
      <c r="A24" s="63">
        <v>23</v>
      </c>
      <c r="B24" s="63">
        <v>2014</v>
      </c>
      <c r="C24" s="63">
        <v>105</v>
      </c>
      <c r="D24" s="64">
        <v>2</v>
      </c>
      <c r="E24" s="63" t="s">
        <v>59</v>
      </c>
      <c r="F24" s="63">
        <v>1.9</v>
      </c>
      <c r="G24" s="65" t="s">
        <v>165</v>
      </c>
      <c r="H24" s="65" t="s">
        <v>246</v>
      </c>
      <c r="I24" s="73" t="s">
        <v>247</v>
      </c>
      <c r="J24" s="73" t="s">
        <v>248</v>
      </c>
      <c r="K24" s="74" t="s">
        <v>249</v>
      </c>
      <c r="L24" s="70"/>
    </row>
    <row r="25" spans="1:12">
      <c r="A25" s="63">
        <v>24</v>
      </c>
      <c r="B25" s="63" t="s">
        <v>250</v>
      </c>
      <c r="C25" s="63">
        <v>37</v>
      </c>
      <c r="D25" s="64">
        <v>21</v>
      </c>
      <c r="E25" s="63" t="s">
        <v>59</v>
      </c>
      <c r="F25" s="63">
        <v>56.8</v>
      </c>
      <c r="G25" s="65" t="s">
        <v>165</v>
      </c>
      <c r="H25" s="65" t="s">
        <v>251</v>
      </c>
      <c r="I25" s="74" t="s">
        <v>252</v>
      </c>
      <c r="J25" s="73" t="s">
        <v>253</v>
      </c>
      <c r="K25" s="74" t="s">
        <v>254</v>
      </c>
      <c r="L25" s="70"/>
    </row>
    <row r="26" spans="1:12">
      <c r="A26" s="63">
        <v>25</v>
      </c>
      <c r="B26" s="63" t="s">
        <v>255</v>
      </c>
      <c r="C26" s="63">
        <v>30</v>
      </c>
      <c r="D26" s="64">
        <v>13</v>
      </c>
      <c r="E26" s="63" t="s">
        <v>59</v>
      </c>
      <c r="F26" s="63">
        <v>43.3</v>
      </c>
      <c r="G26" s="65" t="s">
        <v>178</v>
      </c>
      <c r="H26" s="65" t="s">
        <v>256</v>
      </c>
      <c r="I26" t="s">
        <v>257</v>
      </c>
      <c r="J26" s="73" t="s">
        <v>248</v>
      </c>
      <c r="K26" s="73" t="s">
        <v>258</v>
      </c>
      <c r="L26" s="70"/>
    </row>
    <row r="27" spans="1:12">
      <c r="A27" s="63">
        <v>26</v>
      </c>
      <c r="B27" s="63">
        <v>2005</v>
      </c>
      <c r="C27" s="63">
        <v>441</v>
      </c>
      <c r="D27" s="64">
        <v>77</v>
      </c>
      <c r="E27" s="63" t="s">
        <v>59</v>
      </c>
      <c r="F27" s="63">
        <v>17.5</v>
      </c>
      <c r="G27" s="65" t="s">
        <v>178</v>
      </c>
      <c r="H27" s="65" t="s">
        <v>259</v>
      </c>
      <c r="I27" s="74" t="s">
        <v>260</v>
      </c>
      <c r="J27" s="73" t="s">
        <v>261</v>
      </c>
      <c r="K27" s="70" t="s">
        <v>262</v>
      </c>
      <c r="L27" s="70"/>
    </row>
    <row r="28" spans="1:12">
      <c r="A28" s="63">
        <v>27</v>
      </c>
      <c r="B28" s="63">
        <v>2007</v>
      </c>
      <c r="C28" s="63">
        <v>233</v>
      </c>
      <c r="D28" s="64">
        <v>35</v>
      </c>
      <c r="E28" s="63" t="s">
        <v>59</v>
      </c>
      <c r="F28" s="63">
        <v>15</v>
      </c>
      <c r="G28" s="65" t="s">
        <v>178</v>
      </c>
      <c r="H28" s="65" t="s">
        <v>263</v>
      </c>
      <c r="I28" s="74" t="s">
        <v>264</v>
      </c>
      <c r="J28" s="73" t="s">
        <v>265</v>
      </c>
      <c r="K28" s="70" t="s">
        <v>266</v>
      </c>
      <c r="L28" s="70"/>
    </row>
    <row r="29" spans="1:12">
      <c r="A29" s="63">
        <v>28</v>
      </c>
      <c r="B29" s="63">
        <v>2007</v>
      </c>
      <c r="C29" s="63">
        <v>53</v>
      </c>
      <c r="D29" s="64">
        <v>7</v>
      </c>
      <c r="E29" s="63" t="s">
        <v>59</v>
      </c>
      <c r="F29" s="63">
        <v>13.2</v>
      </c>
      <c r="G29" s="65" t="s">
        <v>165</v>
      </c>
      <c r="H29" s="65" t="s">
        <v>267</v>
      </c>
      <c r="I29" s="73" t="s">
        <v>268</v>
      </c>
      <c r="J29" s="73" t="s">
        <v>269</v>
      </c>
      <c r="K29" s="70" t="s">
        <v>270</v>
      </c>
      <c r="L29" s="70"/>
    </row>
    <row r="30" spans="1:12">
      <c r="A30" s="63">
        <v>29</v>
      </c>
      <c r="B30" s="63">
        <v>2006</v>
      </c>
      <c r="C30" s="63">
        <v>158</v>
      </c>
      <c r="D30" s="64">
        <v>37</v>
      </c>
      <c r="E30" s="63" t="s">
        <v>59</v>
      </c>
      <c r="F30" s="63">
        <v>23.4</v>
      </c>
      <c r="G30" s="65" t="s">
        <v>178</v>
      </c>
      <c r="H30" s="65" t="s">
        <v>197</v>
      </c>
      <c r="I30" s="74" t="s">
        <v>271</v>
      </c>
      <c r="J30" s="73" t="s">
        <v>199</v>
      </c>
      <c r="K30" s="70" t="s">
        <v>200</v>
      </c>
      <c r="L30" s="70"/>
    </row>
    <row r="31" spans="1:12">
      <c r="A31" s="63">
        <v>30</v>
      </c>
      <c r="B31" s="63" t="s">
        <v>272</v>
      </c>
      <c r="C31" s="63">
        <v>635</v>
      </c>
      <c r="D31" s="64">
        <v>101</v>
      </c>
      <c r="E31" s="63" t="s">
        <v>59</v>
      </c>
      <c r="F31" s="63">
        <v>15.9</v>
      </c>
      <c r="G31" s="65" t="s">
        <v>156</v>
      </c>
      <c r="H31" s="65" t="s">
        <v>273</v>
      </c>
      <c r="I31" s="73" t="s">
        <v>274</v>
      </c>
      <c r="J31" s="73" t="s">
        <v>275</v>
      </c>
      <c r="K31" s="70" t="s">
        <v>276</v>
      </c>
      <c r="L31" s="70"/>
    </row>
    <row r="32" spans="1:12">
      <c r="A32" s="63">
        <v>31</v>
      </c>
      <c r="B32" s="63"/>
      <c r="C32" s="63">
        <v>103</v>
      </c>
      <c r="D32" s="64">
        <v>41</v>
      </c>
      <c r="E32" s="63" t="s">
        <v>59</v>
      </c>
      <c r="F32" s="63">
        <v>39.799999999999997</v>
      </c>
      <c r="G32" s="65" t="s">
        <v>156</v>
      </c>
      <c r="H32" s="65" t="s">
        <v>277</v>
      </c>
      <c r="I32" s="73" t="s">
        <v>278</v>
      </c>
      <c r="J32" s="73" t="s">
        <v>279</v>
      </c>
      <c r="K32" s="70" t="s">
        <v>280</v>
      </c>
      <c r="L32" s="70"/>
    </row>
    <row r="33" spans="1:12">
      <c r="A33" s="63">
        <v>32</v>
      </c>
      <c r="B33" s="63"/>
      <c r="C33" s="63">
        <v>20059</v>
      </c>
      <c r="D33" s="64">
        <v>440</v>
      </c>
      <c r="E33" s="63" t="s">
        <v>59</v>
      </c>
      <c r="F33" s="63">
        <v>2.2000000000000002</v>
      </c>
      <c r="G33" s="65" t="s">
        <v>156</v>
      </c>
      <c r="H33" s="65" t="s">
        <v>161</v>
      </c>
      <c r="I33" s="73" t="s">
        <v>281</v>
      </c>
      <c r="J33" s="73" t="s">
        <v>282</v>
      </c>
      <c r="K33" s="70" t="s">
        <v>283</v>
      </c>
      <c r="L33" s="70"/>
    </row>
    <row r="34" spans="1:12">
      <c r="A34" s="63">
        <v>33</v>
      </c>
      <c r="B34" s="63"/>
      <c r="C34" s="63">
        <v>200</v>
      </c>
      <c r="D34" s="64">
        <v>7</v>
      </c>
      <c r="E34" s="63" t="s">
        <v>50</v>
      </c>
      <c r="F34" s="63">
        <v>3.5</v>
      </c>
      <c r="G34" s="65" t="s">
        <v>165</v>
      </c>
      <c r="H34" s="65" t="s">
        <v>273</v>
      </c>
      <c r="I34" s="73" t="s">
        <v>284</v>
      </c>
      <c r="J34" s="73" t="s">
        <v>285</v>
      </c>
      <c r="K34" s="70" t="s">
        <v>286</v>
      </c>
      <c r="L34" s="70"/>
    </row>
    <row r="35" spans="1:12">
      <c r="A35" s="63">
        <v>34</v>
      </c>
      <c r="B35" s="63"/>
      <c r="C35" s="63">
        <v>57</v>
      </c>
      <c r="D35" s="64">
        <v>20</v>
      </c>
      <c r="E35" s="63" t="s">
        <v>50</v>
      </c>
      <c r="F35" s="63">
        <v>35.1</v>
      </c>
      <c r="G35" s="65" t="s">
        <v>165</v>
      </c>
      <c r="H35" s="65" t="s">
        <v>287</v>
      </c>
      <c r="I35" s="73" t="s">
        <v>288</v>
      </c>
      <c r="J35" s="73" t="s">
        <v>289</v>
      </c>
      <c r="K35" s="70" t="s">
        <v>290</v>
      </c>
      <c r="L35" s="70"/>
    </row>
    <row r="36" spans="1:12">
      <c r="A36" s="63">
        <v>35</v>
      </c>
      <c r="B36" s="63"/>
      <c r="C36" s="63">
        <v>107</v>
      </c>
      <c r="D36" s="64">
        <v>1</v>
      </c>
      <c r="E36" s="63" t="s">
        <v>291</v>
      </c>
      <c r="F36" s="63">
        <v>0.9</v>
      </c>
      <c r="G36" s="65" t="s">
        <v>156</v>
      </c>
      <c r="H36" s="65" t="s">
        <v>292</v>
      </c>
      <c r="I36" s="73" t="s">
        <v>293</v>
      </c>
      <c r="J36" s="73" t="s">
        <v>294</v>
      </c>
      <c r="K36" s="70" t="s">
        <v>295</v>
      </c>
      <c r="L36" s="70"/>
    </row>
    <row r="37" spans="1:12">
      <c r="A37" s="63">
        <v>36</v>
      </c>
      <c r="B37" s="63"/>
      <c r="C37" s="63">
        <v>96</v>
      </c>
      <c r="D37" s="64">
        <v>10</v>
      </c>
      <c r="E37" s="63" t="s">
        <v>291</v>
      </c>
      <c r="F37" s="63">
        <v>10.4</v>
      </c>
      <c r="G37" s="65" t="s">
        <v>156</v>
      </c>
      <c r="H37" s="65" t="s">
        <v>296</v>
      </c>
      <c r="I37" s="74" t="s">
        <v>297</v>
      </c>
      <c r="J37" s="73" t="s">
        <v>298</v>
      </c>
      <c r="K37" s="70" t="s">
        <v>299</v>
      </c>
      <c r="L37" s="70"/>
    </row>
    <row r="38" spans="1:12">
      <c r="A38" s="63">
        <v>37</v>
      </c>
      <c r="B38" s="63"/>
      <c r="C38" s="63">
        <v>256</v>
      </c>
      <c r="D38" s="64">
        <v>19</v>
      </c>
      <c r="E38" s="63" t="s">
        <v>291</v>
      </c>
      <c r="F38" s="63">
        <v>7.4</v>
      </c>
      <c r="G38" s="65" t="s">
        <v>178</v>
      </c>
      <c r="H38" s="65" t="s">
        <v>300</v>
      </c>
      <c r="I38" s="73" t="s">
        <v>301</v>
      </c>
      <c r="J38" s="73" t="s">
        <v>302</v>
      </c>
      <c r="K38" s="70" t="s">
        <v>303</v>
      </c>
      <c r="L38" s="70"/>
    </row>
    <row r="39" spans="1:12">
      <c r="A39" s="63">
        <v>38</v>
      </c>
      <c r="B39" s="63"/>
      <c r="C39" s="63">
        <v>991</v>
      </c>
      <c r="D39" s="64">
        <v>39</v>
      </c>
      <c r="E39" s="63" t="s">
        <v>304</v>
      </c>
      <c r="F39" s="63">
        <v>3.9</v>
      </c>
      <c r="G39" s="65" t="s">
        <v>156</v>
      </c>
      <c r="H39" s="65" t="s">
        <v>305</v>
      </c>
      <c r="I39" s="73" t="s">
        <v>306</v>
      </c>
      <c r="J39" s="73" t="s">
        <v>307</v>
      </c>
      <c r="K39" s="70" t="s">
        <v>308</v>
      </c>
      <c r="L39" s="70"/>
    </row>
    <row r="40" spans="1:12">
      <c r="A40" s="63">
        <v>39</v>
      </c>
      <c r="B40" s="63" t="s">
        <v>309</v>
      </c>
      <c r="C40" s="63">
        <v>3184</v>
      </c>
      <c r="D40" s="64">
        <v>146</v>
      </c>
      <c r="E40" s="63" t="s">
        <v>304</v>
      </c>
      <c r="F40" s="63">
        <v>4.5999999999999996</v>
      </c>
      <c r="G40" s="65" t="s">
        <v>156</v>
      </c>
      <c r="H40" s="65" t="s">
        <v>310</v>
      </c>
      <c r="I40" s="73" t="s">
        <v>311</v>
      </c>
      <c r="J40" s="73" t="s">
        <v>312</v>
      </c>
      <c r="K40" s="70" t="s">
        <v>313</v>
      </c>
      <c r="L40" s="70"/>
    </row>
    <row r="41" spans="1:12">
      <c r="A41" s="63">
        <v>40</v>
      </c>
      <c r="B41" s="63" t="s">
        <v>250</v>
      </c>
      <c r="C41" s="63">
        <v>223</v>
      </c>
      <c r="D41" s="64">
        <v>16</v>
      </c>
      <c r="E41" s="63" t="s">
        <v>304</v>
      </c>
      <c r="F41" s="63">
        <v>7.2</v>
      </c>
      <c r="G41" s="65" t="s">
        <v>178</v>
      </c>
      <c r="H41" s="65" t="s">
        <v>314</v>
      </c>
      <c r="I41" s="74" t="s">
        <v>315</v>
      </c>
      <c r="J41" s="73" t="s">
        <v>316</v>
      </c>
      <c r="K41" s="70" t="s">
        <v>317</v>
      </c>
      <c r="L41" s="70"/>
    </row>
    <row r="42" spans="1:12">
      <c r="A42" s="63">
        <v>41</v>
      </c>
      <c r="B42" s="63"/>
      <c r="C42" s="63">
        <v>442</v>
      </c>
      <c r="D42" s="64">
        <v>25</v>
      </c>
      <c r="E42" s="63" t="s">
        <v>304</v>
      </c>
      <c r="F42" s="63">
        <v>5.7</v>
      </c>
      <c r="G42" s="65" t="s">
        <v>178</v>
      </c>
      <c r="H42" s="65" t="s">
        <v>318</v>
      </c>
      <c r="I42" s="73" t="s">
        <v>319</v>
      </c>
      <c r="J42" s="73" t="s">
        <v>320</v>
      </c>
      <c r="K42" s="70" t="s">
        <v>317</v>
      </c>
      <c r="L42" s="70"/>
    </row>
    <row r="43" spans="1:12">
      <c r="A43" s="63">
        <v>42</v>
      </c>
      <c r="B43" s="63" t="s">
        <v>321</v>
      </c>
      <c r="C43" s="63">
        <v>750</v>
      </c>
      <c r="D43" s="64">
        <v>603</v>
      </c>
      <c r="E43" s="63" t="s">
        <v>322</v>
      </c>
      <c r="F43" s="63">
        <v>80.400000000000006</v>
      </c>
      <c r="G43" s="65" t="s">
        <v>165</v>
      </c>
      <c r="H43" s="65" t="s">
        <v>323</v>
      </c>
      <c r="I43" s="73" t="s">
        <v>324</v>
      </c>
      <c r="J43" s="73" t="s">
        <v>325</v>
      </c>
      <c r="K43" s="59" t="s">
        <v>326</v>
      </c>
    </row>
    <row r="44" spans="1:12">
      <c r="A44" s="63">
        <v>43</v>
      </c>
      <c r="B44" s="63">
        <v>2011</v>
      </c>
      <c r="C44" s="63">
        <v>510</v>
      </c>
      <c r="D44" s="64">
        <v>195</v>
      </c>
      <c r="E44" s="63" t="s">
        <v>322</v>
      </c>
      <c r="F44" s="63">
        <v>38.200000000000003</v>
      </c>
      <c r="G44" s="65" t="s">
        <v>165</v>
      </c>
      <c r="H44" s="65" t="s">
        <v>327</v>
      </c>
      <c r="I44" s="74" t="s">
        <v>328</v>
      </c>
      <c r="J44" s="73" t="s">
        <v>329</v>
      </c>
      <c r="K44" s="70" t="s">
        <v>330</v>
      </c>
      <c r="L44" s="70"/>
    </row>
    <row r="45" spans="1:12">
      <c r="A45" s="63">
        <v>44</v>
      </c>
      <c r="B45" s="63"/>
      <c r="C45" s="63">
        <v>99</v>
      </c>
      <c r="D45" s="64">
        <v>2</v>
      </c>
      <c r="E45" s="63" t="s">
        <v>322</v>
      </c>
      <c r="F45" s="63">
        <v>2</v>
      </c>
      <c r="G45" s="65" t="s">
        <v>165</v>
      </c>
      <c r="H45" s="65" t="s">
        <v>331</v>
      </c>
      <c r="I45" s="74" t="s">
        <v>332</v>
      </c>
      <c r="J45" s="73" t="s">
        <v>333</v>
      </c>
      <c r="K45" s="70" t="s">
        <v>334</v>
      </c>
      <c r="L45" s="70"/>
    </row>
    <row r="46" spans="1:12">
      <c r="A46" s="63">
        <v>45</v>
      </c>
      <c r="B46" s="63">
        <v>2008</v>
      </c>
      <c r="C46" s="63">
        <v>256</v>
      </c>
      <c r="D46" s="64">
        <v>38</v>
      </c>
      <c r="E46" s="63" t="s">
        <v>23</v>
      </c>
      <c r="F46" s="63">
        <v>14.8</v>
      </c>
      <c r="G46" s="65" t="s">
        <v>165</v>
      </c>
      <c r="H46" s="65" t="s">
        <v>335</v>
      </c>
      <c r="I46" s="73" t="s">
        <v>336</v>
      </c>
      <c r="J46" s="73" t="s">
        <v>337</v>
      </c>
      <c r="K46" s="59" t="s">
        <v>338</v>
      </c>
      <c r="L46" s="70"/>
    </row>
    <row r="47" spans="1:12">
      <c r="A47" s="63">
        <v>46</v>
      </c>
      <c r="B47" s="63" t="s">
        <v>339</v>
      </c>
      <c r="C47" s="63">
        <v>782</v>
      </c>
      <c r="D47" s="64">
        <v>98</v>
      </c>
      <c r="E47" s="63" t="s">
        <v>26</v>
      </c>
      <c r="F47" s="63">
        <v>12.5</v>
      </c>
      <c r="G47" s="65" t="s">
        <v>178</v>
      </c>
      <c r="H47" s="65" t="s">
        <v>340</v>
      </c>
      <c r="I47" s="73" t="s">
        <v>341</v>
      </c>
      <c r="J47" s="73" t="s">
        <v>342</v>
      </c>
      <c r="K47" s="70" t="s">
        <v>343</v>
      </c>
      <c r="L47" s="70"/>
    </row>
    <row r="48" spans="1:12">
      <c r="A48" s="63">
        <v>47</v>
      </c>
      <c r="B48" s="63">
        <v>2017</v>
      </c>
      <c r="C48" s="63">
        <v>105</v>
      </c>
      <c r="D48" s="64">
        <v>60</v>
      </c>
      <c r="E48" s="63" t="s">
        <v>32</v>
      </c>
      <c r="F48" s="63">
        <v>57.1</v>
      </c>
      <c r="G48" s="65" t="s">
        <v>165</v>
      </c>
      <c r="H48" s="65" t="s">
        <v>344</v>
      </c>
      <c r="I48" s="74" t="s">
        <v>345</v>
      </c>
      <c r="J48" s="73" t="s">
        <v>346</v>
      </c>
      <c r="K48" s="70" t="s">
        <v>347</v>
      </c>
      <c r="L48" s="70"/>
    </row>
    <row r="49" spans="1:12">
      <c r="A49" s="63">
        <v>48</v>
      </c>
      <c r="B49" s="63"/>
      <c r="C49" s="63">
        <v>150</v>
      </c>
      <c r="D49" s="64">
        <v>84</v>
      </c>
      <c r="E49" s="63" t="s">
        <v>32</v>
      </c>
      <c r="F49" s="63">
        <v>56</v>
      </c>
      <c r="G49" s="65" t="s">
        <v>165</v>
      </c>
      <c r="H49" s="65" t="s">
        <v>348</v>
      </c>
      <c r="I49" s="73" t="s">
        <v>349</v>
      </c>
      <c r="J49" s="74" t="s">
        <v>350</v>
      </c>
      <c r="K49" s="70" t="s">
        <v>351</v>
      </c>
      <c r="L49" s="70"/>
    </row>
    <row r="50" spans="1:12">
      <c r="A50" s="63">
        <v>49</v>
      </c>
      <c r="B50" s="63"/>
      <c r="C50" s="63">
        <v>250</v>
      </c>
      <c r="D50" s="64">
        <v>2</v>
      </c>
      <c r="E50" s="63" t="s">
        <v>26</v>
      </c>
      <c r="F50" s="63">
        <v>0.8</v>
      </c>
      <c r="G50" s="65" t="s">
        <v>178</v>
      </c>
      <c r="H50" s="65" t="s">
        <v>352</v>
      </c>
      <c r="I50" s="74" t="s">
        <v>353</v>
      </c>
      <c r="J50" s="73" t="s">
        <v>354</v>
      </c>
      <c r="K50" s="70" t="s">
        <v>355</v>
      </c>
      <c r="L50" s="70"/>
    </row>
    <row r="51" spans="1:12">
      <c r="A51" s="63">
        <v>50</v>
      </c>
      <c r="B51" s="63" t="s">
        <v>356</v>
      </c>
      <c r="C51" s="63">
        <v>380</v>
      </c>
      <c r="D51" s="64">
        <v>117</v>
      </c>
      <c r="E51" s="63" t="s">
        <v>357</v>
      </c>
      <c r="F51" s="63">
        <v>30.8</v>
      </c>
      <c r="G51" s="65" t="s">
        <v>165</v>
      </c>
      <c r="H51" s="65" t="s">
        <v>314</v>
      </c>
      <c r="I51" s="73" t="s">
        <v>358</v>
      </c>
      <c r="J51" s="73" t="s">
        <v>359</v>
      </c>
      <c r="K51" s="70" t="s">
        <v>360</v>
      </c>
      <c r="L51" s="70"/>
    </row>
    <row r="52" spans="1:12">
      <c r="A52" s="63">
        <v>51</v>
      </c>
      <c r="B52" s="63">
        <v>2016</v>
      </c>
      <c r="C52" s="63">
        <v>250</v>
      </c>
      <c r="D52" s="64">
        <v>2</v>
      </c>
      <c r="E52" s="63" t="s">
        <v>41</v>
      </c>
      <c r="F52" s="63">
        <v>0.8</v>
      </c>
      <c r="G52" s="65" t="s">
        <v>156</v>
      </c>
      <c r="H52" s="65" t="s">
        <v>361</v>
      </c>
      <c r="I52" s="73" t="s">
        <v>362</v>
      </c>
      <c r="J52" s="73" t="s">
        <v>363</v>
      </c>
      <c r="K52" s="70" t="s">
        <v>364</v>
      </c>
      <c r="L52" s="70"/>
    </row>
    <row r="53" spans="1:12">
      <c r="A53" s="63">
        <v>52</v>
      </c>
      <c r="B53" s="63"/>
      <c r="C53" s="63">
        <v>136</v>
      </c>
      <c r="D53" s="64">
        <v>20</v>
      </c>
      <c r="E53" s="63" t="s">
        <v>46</v>
      </c>
      <c r="F53" s="63">
        <v>14.7</v>
      </c>
      <c r="G53" s="65" t="s">
        <v>178</v>
      </c>
      <c r="H53" s="65" t="s">
        <v>365</v>
      </c>
      <c r="I53" s="74" t="s">
        <v>366</v>
      </c>
      <c r="J53" s="73" t="s">
        <v>367</v>
      </c>
      <c r="K53" s="70" t="s">
        <v>368</v>
      </c>
      <c r="L53" s="70"/>
    </row>
    <row r="54" spans="1:12">
      <c r="A54" s="63">
        <v>53</v>
      </c>
      <c r="B54" s="63"/>
      <c r="C54" s="63">
        <v>371</v>
      </c>
      <c r="D54" s="64">
        <v>85</v>
      </c>
      <c r="E54" s="63" t="s">
        <v>43</v>
      </c>
      <c r="F54" s="63">
        <v>22.9</v>
      </c>
      <c r="G54" s="65" t="s">
        <v>178</v>
      </c>
      <c r="H54" s="65" t="s">
        <v>369</v>
      </c>
      <c r="I54" s="74" t="s">
        <v>370</v>
      </c>
      <c r="J54" s="73" t="s">
        <v>371</v>
      </c>
      <c r="K54" s="70" t="s">
        <v>372</v>
      </c>
      <c r="L54" s="70"/>
    </row>
    <row r="55" spans="1:12">
      <c r="A55" s="63">
        <v>54</v>
      </c>
      <c r="B55" s="63"/>
      <c r="C55" s="63">
        <v>192</v>
      </c>
      <c r="D55" s="64">
        <v>25</v>
      </c>
      <c r="E55" s="63" t="s">
        <v>35</v>
      </c>
      <c r="F55" s="63">
        <v>13</v>
      </c>
      <c r="G55" s="65" t="s">
        <v>178</v>
      </c>
      <c r="H55" s="65" t="s">
        <v>373</v>
      </c>
      <c r="I55" s="74" t="s">
        <v>297</v>
      </c>
      <c r="J55" s="73" t="s">
        <v>298</v>
      </c>
      <c r="K55" s="70" t="s">
        <v>299</v>
      </c>
      <c r="L55" s="70"/>
    </row>
    <row r="56" spans="1:12">
      <c r="A56" s="63">
        <v>55</v>
      </c>
      <c r="B56" s="63">
        <v>2019</v>
      </c>
      <c r="C56" s="63">
        <v>372</v>
      </c>
      <c r="D56" s="64">
        <v>77</v>
      </c>
      <c r="E56" s="63" t="s">
        <v>35</v>
      </c>
      <c r="F56" s="63">
        <v>20.7</v>
      </c>
      <c r="G56" s="65" t="s">
        <v>178</v>
      </c>
      <c r="H56" s="65" t="s">
        <v>374</v>
      </c>
      <c r="I56" s="75" t="s">
        <v>375</v>
      </c>
      <c r="J56" s="76" t="s">
        <v>376</v>
      </c>
      <c r="K56" s="70" t="s">
        <v>377</v>
      </c>
      <c r="L56" s="70"/>
    </row>
    <row r="57" spans="1:12" ht="30">
      <c r="A57" s="63">
        <v>56</v>
      </c>
      <c r="B57" s="63">
        <v>2018</v>
      </c>
      <c r="C57" s="63">
        <v>300</v>
      </c>
      <c r="D57" s="64">
        <v>40</v>
      </c>
      <c r="E57" s="63" t="s">
        <v>63</v>
      </c>
      <c r="F57" s="63">
        <v>13.3</v>
      </c>
      <c r="G57" s="65" t="s">
        <v>178</v>
      </c>
      <c r="H57" s="65" t="s">
        <v>378</v>
      </c>
      <c r="I57" s="77" t="s">
        <v>379</v>
      </c>
      <c r="J57" s="70" t="s">
        <v>380</v>
      </c>
      <c r="K57" s="70" t="s">
        <v>381</v>
      </c>
      <c r="L57" s="70"/>
    </row>
    <row r="58" spans="1:12">
      <c r="A58" s="63">
        <v>57</v>
      </c>
      <c r="B58" s="63" t="s">
        <v>382</v>
      </c>
      <c r="C58" s="63" t="s">
        <v>383</v>
      </c>
      <c r="D58" s="64">
        <v>26</v>
      </c>
      <c r="E58" s="63" t="s">
        <v>155</v>
      </c>
      <c r="F58" s="63"/>
      <c r="G58" s="65" t="s">
        <v>156</v>
      </c>
      <c r="H58" s="65" t="s">
        <v>384</v>
      </c>
      <c r="I58" s="70" t="s">
        <v>385</v>
      </c>
      <c r="J58" s="70" t="s">
        <v>386</v>
      </c>
    </row>
    <row r="59" spans="1:12">
      <c r="A59" s="63">
        <v>58</v>
      </c>
      <c r="B59" s="63" t="s">
        <v>387</v>
      </c>
      <c r="C59" s="63" t="s">
        <v>383</v>
      </c>
      <c r="D59" s="64">
        <v>74</v>
      </c>
      <c r="E59" s="63" t="s">
        <v>96</v>
      </c>
      <c r="F59" s="66"/>
      <c r="G59" s="65" t="s">
        <v>178</v>
      </c>
      <c r="H59" s="65" t="s">
        <v>384</v>
      </c>
      <c r="I59" s="70" t="s">
        <v>385</v>
      </c>
      <c r="J59" s="70" t="s">
        <v>388</v>
      </c>
    </row>
    <row r="60" spans="1:12">
      <c r="A60" s="63">
        <v>59</v>
      </c>
      <c r="B60" s="63">
        <v>2011</v>
      </c>
      <c r="C60" s="63">
        <v>120</v>
      </c>
      <c r="D60" s="64">
        <v>29</v>
      </c>
      <c r="E60" s="63" t="s">
        <v>226</v>
      </c>
      <c r="F60" s="66">
        <f t="shared" ref="F60:F80" si="0">D60/C60%</f>
        <v>24.1666666666667</v>
      </c>
      <c r="G60" s="65" t="s">
        <v>178</v>
      </c>
      <c r="H60" s="65" t="s">
        <v>384</v>
      </c>
      <c r="I60" s="70" t="s">
        <v>385</v>
      </c>
      <c r="J60" s="70" t="s">
        <v>389</v>
      </c>
    </row>
    <row r="61" spans="1:12">
      <c r="A61" s="63">
        <v>60</v>
      </c>
      <c r="B61" s="63" t="s">
        <v>383</v>
      </c>
      <c r="C61" s="63">
        <v>154</v>
      </c>
      <c r="D61" s="64">
        <v>9</v>
      </c>
      <c r="E61" s="63" t="s">
        <v>84</v>
      </c>
      <c r="F61" s="66">
        <f t="shared" si="0"/>
        <v>5.8441558441558401</v>
      </c>
      <c r="G61" s="65" t="s">
        <v>178</v>
      </c>
      <c r="H61" s="65" t="s">
        <v>384</v>
      </c>
      <c r="I61" s="70" t="s">
        <v>385</v>
      </c>
      <c r="J61" s="70" t="s">
        <v>390</v>
      </c>
    </row>
    <row r="62" spans="1:12">
      <c r="A62" s="63">
        <v>61</v>
      </c>
      <c r="B62" s="63">
        <v>2014</v>
      </c>
      <c r="C62" s="63">
        <v>135</v>
      </c>
      <c r="D62" s="64">
        <v>11</v>
      </c>
      <c r="E62" s="63" t="s">
        <v>84</v>
      </c>
      <c r="F62" s="66">
        <f t="shared" si="0"/>
        <v>8.1481481481481506</v>
      </c>
      <c r="G62" s="65" t="s">
        <v>178</v>
      </c>
      <c r="H62" s="65" t="s">
        <v>384</v>
      </c>
      <c r="I62" s="70" t="s">
        <v>385</v>
      </c>
      <c r="J62" s="70" t="s">
        <v>391</v>
      </c>
    </row>
    <row r="63" spans="1:12">
      <c r="A63" s="63">
        <v>62</v>
      </c>
      <c r="B63" s="63" t="s">
        <v>392</v>
      </c>
      <c r="C63" s="63">
        <v>105</v>
      </c>
      <c r="D63" s="64">
        <v>2</v>
      </c>
      <c r="E63" s="63" t="s">
        <v>59</v>
      </c>
      <c r="F63" s="66">
        <f t="shared" si="0"/>
        <v>1.9047619047619</v>
      </c>
      <c r="G63" s="65" t="s">
        <v>178</v>
      </c>
      <c r="H63" s="65" t="s">
        <v>384</v>
      </c>
      <c r="I63" s="70" t="s">
        <v>385</v>
      </c>
      <c r="J63" s="70" t="s">
        <v>393</v>
      </c>
    </row>
    <row r="64" spans="1:12">
      <c r="A64" s="63">
        <v>63</v>
      </c>
      <c r="B64" s="63" t="s">
        <v>250</v>
      </c>
      <c r="C64" s="63">
        <v>37</v>
      </c>
      <c r="D64" s="64">
        <v>21</v>
      </c>
      <c r="E64" s="63" t="s">
        <v>59</v>
      </c>
      <c r="F64" s="66">
        <f t="shared" si="0"/>
        <v>56.756756756756801</v>
      </c>
      <c r="G64" s="65" t="s">
        <v>156</v>
      </c>
      <c r="H64" s="65" t="s">
        <v>384</v>
      </c>
      <c r="I64" s="70" t="s">
        <v>385</v>
      </c>
      <c r="J64" s="70" t="s">
        <v>394</v>
      </c>
    </row>
    <row r="65" spans="1:10">
      <c r="A65" s="63">
        <v>64</v>
      </c>
      <c r="B65" s="65">
        <v>2013</v>
      </c>
      <c r="C65" s="63">
        <v>20</v>
      </c>
      <c r="D65" s="64">
        <v>13</v>
      </c>
      <c r="E65" s="63" t="s">
        <v>59</v>
      </c>
      <c r="F65" s="66">
        <f t="shared" si="0"/>
        <v>65</v>
      </c>
      <c r="G65" s="65" t="s">
        <v>156</v>
      </c>
      <c r="H65" s="65" t="s">
        <v>384</v>
      </c>
      <c r="I65" s="70" t="s">
        <v>385</v>
      </c>
      <c r="J65" s="70" t="s">
        <v>395</v>
      </c>
    </row>
    <row r="66" spans="1:10">
      <c r="A66" s="63">
        <v>65</v>
      </c>
      <c r="B66" s="65">
        <v>2014</v>
      </c>
      <c r="C66" s="63">
        <v>235</v>
      </c>
      <c r="D66" s="64">
        <v>77</v>
      </c>
      <c r="E66" s="63" t="s">
        <v>59</v>
      </c>
      <c r="F66" s="66">
        <f t="shared" si="0"/>
        <v>32.7659574468085</v>
      </c>
      <c r="G66" s="65" t="s">
        <v>178</v>
      </c>
      <c r="H66" s="65" t="s">
        <v>384</v>
      </c>
      <c r="I66" s="70" t="s">
        <v>385</v>
      </c>
      <c r="J66" s="70" t="s">
        <v>396</v>
      </c>
    </row>
    <row r="67" spans="1:10">
      <c r="A67" s="63">
        <v>66</v>
      </c>
      <c r="B67" s="65" t="s">
        <v>250</v>
      </c>
      <c r="C67" s="63">
        <v>206</v>
      </c>
      <c r="D67" s="64">
        <v>77</v>
      </c>
      <c r="E67" s="63" t="s">
        <v>59</v>
      </c>
      <c r="F67" s="66">
        <f t="shared" si="0"/>
        <v>37.378640776699001</v>
      </c>
      <c r="G67" s="65" t="s">
        <v>178</v>
      </c>
      <c r="H67" s="65" t="s">
        <v>384</v>
      </c>
      <c r="I67" s="70" t="s">
        <v>385</v>
      </c>
      <c r="J67" s="70" t="s">
        <v>397</v>
      </c>
    </row>
    <row r="68" spans="1:10">
      <c r="A68" s="63">
        <v>67</v>
      </c>
      <c r="B68" s="65">
        <v>2006</v>
      </c>
      <c r="C68" s="63">
        <v>206</v>
      </c>
      <c r="D68" s="64">
        <v>35</v>
      </c>
      <c r="E68" s="63" t="s">
        <v>59</v>
      </c>
      <c r="F68" s="66">
        <f t="shared" si="0"/>
        <v>16.990291262135901</v>
      </c>
      <c r="G68" s="65" t="s">
        <v>178</v>
      </c>
      <c r="H68" s="65" t="s">
        <v>384</v>
      </c>
      <c r="I68" s="70" t="s">
        <v>385</v>
      </c>
      <c r="J68" s="70" t="s">
        <v>398</v>
      </c>
    </row>
    <row r="69" spans="1:10">
      <c r="A69" s="63">
        <v>68</v>
      </c>
      <c r="B69" s="65" t="s">
        <v>272</v>
      </c>
      <c r="C69" s="63">
        <v>135</v>
      </c>
      <c r="D69" s="64">
        <v>37</v>
      </c>
      <c r="E69" s="63" t="s">
        <v>59</v>
      </c>
      <c r="F69" s="66">
        <f t="shared" si="0"/>
        <v>27.407407407407401</v>
      </c>
      <c r="G69" s="65" t="s">
        <v>156</v>
      </c>
      <c r="H69" s="65" t="s">
        <v>384</v>
      </c>
      <c r="I69" s="70" t="s">
        <v>385</v>
      </c>
      <c r="J69" s="70" t="s">
        <v>399</v>
      </c>
    </row>
    <row r="70" spans="1:10">
      <c r="A70" s="63">
        <v>69</v>
      </c>
      <c r="B70" s="65" t="s">
        <v>400</v>
      </c>
      <c r="C70" s="63">
        <v>57</v>
      </c>
      <c r="D70" s="64">
        <v>20</v>
      </c>
      <c r="E70" s="63" t="s">
        <v>50</v>
      </c>
      <c r="F70" s="66">
        <f t="shared" si="0"/>
        <v>35.087719298245602</v>
      </c>
      <c r="G70" s="65" t="s">
        <v>165</v>
      </c>
      <c r="H70" s="65" t="s">
        <v>384</v>
      </c>
      <c r="I70" s="70" t="s">
        <v>385</v>
      </c>
      <c r="J70" s="70" t="s">
        <v>401</v>
      </c>
    </row>
    <row r="71" spans="1:10">
      <c r="A71" s="63">
        <v>70</v>
      </c>
      <c r="B71" s="65" t="s">
        <v>402</v>
      </c>
      <c r="C71" s="63">
        <v>650</v>
      </c>
      <c r="D71" s="64">
        <v>15</v>
      </c>
      <c r="E71" s="63" t="s">
        <v>403</v>
      </c>
      <c r="F71" s="66">
        <f t="shared" si="0"/>
        <v>2.3076923076923102</v>
      </c>
      <c r="G71" s="65" t="s">
        <v>156</v>
      </c>
      <c r="H71" s="65" t="s">
        <v>384</v>
      </c>
      <c r="I71" s="70" t="s">
        <v>385</v>
      </c>
      <c r="J71" s="70" t="s">
        <v>404</v>
      </c>
    </row>
    <row r="72" spans="1:10">
      <c r="A72" s="63">
        <v>71</v>
      </c>
      <c r="B72" s="65">
        <v>2017</v>
      </c>
      <c r="C72" s="63">
        <v>204</v>
      </c>
      <c r="D72" s="64">
        <v>19</v>
      </c>
      <c r="E72" s="63" t="s">
        <v>403</v>
      </c>
      <c r="F72" s="66">
        <f t="shared" si="0"/>
        <v>9.3137254901960809</v>
      </c>
      <c r="G72" s="65" t="s">
        <v>178</v>
      </c>
      <c r="H72" s="65" t="s">
        <v>384</v>
      </c>
      <c r="I72" s="70" t="s">
        <v>385</v>
      </c>
      <c r="J72" s="70" t="s">
        <v>405</v>
      </c>
    </row>
    <row r="73" spans="1:10">
      <c r="A73" s="63">
        <v>72</v>
      </c>
      <c r="B73" s="65" t="s">
        <v>250</v>
      </c>
      <c r="C73" s="63">
        <v>750</v>
      </c>
      <c r="D73" s="64">
        <v>603</v>
      </c>
      <c r="E73" s="63" t="s">
        <v>406</v>
      </c>
      <c r="F73" s="66">
        <f t="shared" si="0"/>
        <v>80.400000000000006</v>
      </c>
      <c r="G73" s="65" t="s">
        <v>165</v>
      </c>
      <c r="H73" s="65" t="s">
        <v>384</v>
      </c>
      <c r="I73" s="70" t="s">
        <v>385</v>
      </c>
      <c r="J73" s="70" t="s">
        <v>407</v>
      </c>
    </row>
    <row r="74" spans="1:10">
      <c r="A74" s="63">
        <v>73</v>
      </c>
      <c r="B74" s="65">
        <v>2011</v>
      </c>
      <c r="C74" s="63">
        <v>2371</v>
      </c>
      <c r="D74" s="64">
        <v>1872</v>
      </c>
      <c r="E74" s="63" t="s">
        <v>406</v>
      </c>
      <c r="F74" s="66">
        <f t="shared" si="0"/>
        <v>78.954027836356005</v>
      </c>
      <c r="G74" s="65" t="s">
        <v>165</v>
      </c>
      <c r="H74" s="65" t="s">
        <v>384</v>
      </c>
      <c r="I74" s="70" t="s">
        <v>385</v>
      </c>
      <c r="J74" s="70" t="s">
        <v>408</v>
      </c>
    </row>
    <row r="75" spans="1:10">
      <c r="A75" s="63">
        <v>74</v>
      </c>
      <c r="B75" s="65">
        <v>2016</v>
      </c>
      <c r="C75" s="63">
        <v>296</v>
      </c>
      <c r="D75" s="64">
        <v>98</v>
      </c>
      <c r="E75" s="63" t="s">
        <v>26</v>
      </c>
      <c r="F75" s="66">
        <f t="shared" si="0"/>
        <v>33.108108108108098</v>
      </c>
      <c r="G75" s="65" t="s">
        <v>178</v>
      </c>
      <c r="H75" s="65" t="s">
        <v>384</v>
      </c>
      <c r="I75" s="70" t="s">
        <v>385</v>
      </c>
      <c r="J75" s="70" t="s">
        <v>409</v>
      </c>
    </row>
    <row r="76" spans="1:10">
      <c r="A76" s="63">
        <v>75</v>
      </c>
      <c r="B76" s="65">
        <v>2007</v>
      </c>
      <c r="C76" s="63">
        <v>185</v>
      </c>
      <c r="D76" s="64">
        <v>25</v>
      </c>
      <c r="E76" s="63" t="s">
        <v>32</v>
      </c>
      <c r="F76" s="66">
        <f t="shared" si="0"/>
        <v>13.5135135135135</v>
      </c>
      <c r="G76" s="65" t="s">
        <v>156</v>
      </c>
      <c r="H76" s="65" t="s">
        <v>384</v>
      </c>
      <c r="I76" s="70" t="s">
        <v>385</v>
      </c>
      <c r="J76" s="70" t="s">
        <v>410</v>
      </c>
    </row>
    <row r="77" spans="1:10">
      <c r="A77" s="63">
        <v>76</v>
      </c>
      <c r="B77" s="65" t="s">
        <v>356</v>
      </c>
      <c r="C77" s="63">
        <v>997</v>
      </c>
      <c r="D77" s="64">
        <v>307</v>
      </c>
      <c r="E77" s="63" t="s">
        <v>26</v>
      </c>
      <c r="F77" s="66">
        <f t="shared" si="0"/>
        <v>30.792377131394201</v>
      </c>
      <c r="G77" s="65" t="s">
        <v>156</v>
      </c>
      <c r="H77" s="65" t="s">
        <v>384</v>
      </c>
      <c r="I77" s="70" t="s">
        <v>385</v>
      </c>
      <c r="J77" s="70" t="s">
        <v>411</v>
      </c>
    </row>
    <row r="78" spans="1:10">
      <c r="A78" s="63">
        <v>77</v>
      </c>
      <c r="B78" s="65" t="s">
        <v>383</v>
      </c>
      <c r="C78" s="63">
        <v>271</v>
      </c>
      <c r="D78" s="64">
        <v>60</v>
      </c>
      <c r="E78" s="63" t="s">
        <v>43</v>
      </c>
      <c r="F78" s="66">
        <f t="shared" si="0"/>
        <v>22.140221402213999</v>
      </c>
      <c r="G78" s="65" t="s">
        <v>156</v>
      </c>
      <c r="H78" s="65" t="s">
        <v>384</v>
      </c>
      <c r="I78" s="70" t="s">
        <v>385</v>
      </c>
      <c r="J78" s="70" t="s">
        <v>412</v>
      </c>
    </row>
    <row r="79" spans="1:10">
      <c r="A79" s="63">
        <v>78</v>
      </c>
      <c r="B79" s="65" t="s">
        <v>383</v>
      </c>
      <c r="C79" s="63">
        <v>100</v>
      </c>
      <c r="D79" s="64">
        <v>25</v>
      </c>
      <c r="E79" s="63" t="s">
        <v>413</v>
      </c>
      <c r="F79" s="66">
        <f t="shared" si="0"/>
        <v>25</v>
      </c>
      <c r="G79" s="65" t="s">
        <v>178</v>
      </c>
      <c r="H79" s="65" t="s">
        <v>384</v>
      </c>
      <c r="I79" s="70" t="s">
        <v>385</v>
      </c>
      <c r="J79" s="70" t="s">
        <v>414</v>
      </c>
    </row>
    <row r="80" spans="1:10">
      <c r="A80" s="63">
        <v>79</v>
      </c>
      <c r="B80" s="63">
        <v>2023</v>
      </c>
      <c r="C80" s="63">
        <v>67</v>
      </c>
      <c r="D80" s="63">
        <v>23</v>
      </c>
      <c r="E80" s="63" t="s">
        <v>291</v>
      </c>
      <c r="F80" s="66">
        <f t="shared" si="0"/>
        <v>34.328358208955201</v>
      </c>
      <c r="G80" s="63" t="s">
        <v>165</v>
      </c>
      <c r="H80" s="63" t="s">
        <v>415</v>
      </c>
      <c r="I80" s="70" t="s">
        <v>416</v>
      </c>
      <c r="J80" s="70" t="s">
        <v>417</v>
      </c>
    </row>
    <row r="81" spans="1:10">
      <c r="A81" s="63">
        <v>80</v>
      </c>
      <c r="B81" s="63"/>
      <c r="C81" s="63"/>
      <c r="D81" s="63"/>
      <c r="E81" s="63"/>
      <c r="F81" s="63"/>
      <c r="G81" s="63"/>
      <c r="H81" s="63"/>
      <c r="I81" s="70"/>
      <c r="J81" s="70"/>
    </row>
    <row r="82" spans="1:10">
      <c r="A82" s="63" t="s">
        <v>418</v>
      </c>
      <c r="B82" s="63"/>
      <c r="C82" s="78">
        <f>SUM(C2:C80)</f>
        <v>158222</v>
      </c>
      <c r="D82" s="78">
        <f>SUM(D2:D80)</f>
        <v>8279</v>
      </c>
      <c r="E82" s="63"/>
      <c r="F82" s="63"/>
      <c r="G82" s="63"/>
      <c r="H82" s="63"/>
      <c r="I82" s="70"/>
      <c r="J82" s="70"/>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4:BQ114"/>
  <sheetViews>
    <sheetView topLeftCell="C4" workbookViewId="0">
      <selection activeCell="H27" sqref="H27"/>
    </sheetView>
  </sheetViews>
  <sheetFormatPr baseColWidth="10" defaultColWidth="9" defaultRowHeight="15"/>
  <cols>
    <col min="6" max="6" width="12.5" customWidth="1"/>
    <col min="7" max="8" width="13.6640625" customWidth="1"/>
    <col min="11" max="11" width="10" customWidth="1"/>
  </cols>
  <sheetData>
    <row r="4" spans="4:69">
      <c r="D4" s="17" t="s">
        <v>148</v>
      </c>
      <c r="E4" s="18" t="s">
        <v>419</v>
      </c>
      <c r="F4" s="18" t="s">
        <v>115</v>
      </c>
      <c r="G4" s="18" t="s">
        <v>116</v>
      </c>
      <c r="H4" s="18" t="s">
        <v>420</v>
      </c>
      <c r="I4" s="18" t="s">
        <v>118</v>
      </c>
      <c r="J4" s="18" t="s">
        <v>421</v>
      </c>
      <c r="K4" s="18" t="s">
        <v>422</v>
      </c>
      <c r="L4" s="18" t="s">
        <v>423</v>
      </c>
      <c r="M4" s="18" t="s">
        <v>421</v>
      </c>
      <c r="N4" s="18" t="s">
        <v>422</v>
      </c>
    </row>
    <row r="5" spans="4:69">
      <c r="D5" s="19" t="s">
        <v>21</v>
      </c>
      <c r="E5" s="20">
        <v>1</v>
      </c>
      <c r="F5" s="21">
        <v>58</v>
      </c>
      <c r="G5" s="21">
        <v>240</v>
      </c>
      <c r="H5" s="21">
        <v>0.24199999999999999</v>
      </c>
      <c r="I5" s="29">
        <v>3.2000000000000001E-2</v>
      </c>
      <c r="J5" s="21">
        <v>0.17899999999999999</v>
      </c>
      <c r="K5" s="21">
        <v>0.30399999999999999</v>
      </c>
      <c r="L5" s="21">
        <v>24.167000000000002</v>
      </c>
      <c r="M5" s="21">
        <v>6.22</v>
      </c>
      <c r="N5" s="21">
        <v>6.22</v>
      </c>
      <c r="O5" s="19" t="s">
        <v>35</v>
      </c>
      <c r="P5" s="20">
        <v>6</v>
      </c>
      <c r="Q5" s="21">
        <v>48</v>
      </c>
      <c r="R5" s="21">
        <v>366</v>
      </c>
      <c r="S5" s="21">
        <v>0.13100000000000001</v>
      </c>
      <c r="T5" s="29">
        <v>1.9E-2</v>
      </c>
      <c r="U5" s="21">
        <v>9.4E-2</v>
      </c>
      <c r="V5" s="21">
        <v>0.16800000000000001</v>
      </c>
      <c r="W5" s="21">
        <v>13.115</v>
      </c>
      <c r="X5" s="21">
        <v>3.71</v>
      </c>
      <c r="Y5" s="21">
        <v>3.71</v>
      </c>
      <c r="Z5" s="19" t="s">
        <v>48</v>
      </c>
      <c r="AA5" s="20">
        <v>12</v>
      </c>
      <c r="AB5" s="21">
        <v>4</v>
      </c>
      <c r="AC5" s="21">
        <v>50</v>
      </c>
      <c r="AD5" s="21">
        <v>0.08</v>
      </c>
      <c r="AE5" s="29">
        <v>0.04</v>
      </c>
      <c r="AF5" s="21">
        <v>2E-3</v>
      </c>
      <c r="AG5" s="21">
        <v>0.158</v>
      </c>
      <c r="AH5" s="21">
        <v>8</v>
      </c>
      <c r="AI5" s="21">
        <v>7.84</v>
      </c>
      <c r="AJ5" s="21">
        <v>7.84</v>
      </c>
      <c r="AK5" s="19" t="s">
        <v>60</v>
      </c>
      <c r="AL5" s="20">
        <v>18</v>
      </c>
      <c r="AM5" s="21">
        <v>15</v>
      </c>
      <c r="AN5" s="21">
        <v>102</v>
      </c>
      <c r="AO5" s="21">
        <v>0.14699999999999999</v>
      </c>
      <c r="AP5" s="29">
        <v>3.7999999999999999E-2</v>
      </c>
      <c r="AQ5" s="21">
        <v>7.2999999999999995E-2</v>
      </c>
      <c r="AR5" s="21">
        <v>0.221</v>
      </c>
      <c r="AS5" s="21">
        <v>14.706</v>
      </c>
      <c r="AT5" s="21">
        <v>7.4420000000000002</v>
      </c>
      <c r="AU5" s="21">
        <v>7.4420000000000002</v>
      </c>
      <c r="AV5" s="19" t="s">
        <v>78</v>
      </c>
      <c r="AW5" s="20">
        <v>24</v>
      </c>
      <c r="AX5" s="21">
        <v>96</v>
      </c>
      <c r="AY5" s="21">
        <v>500</v>
      </c>
      <c r="AZ5" s="21">
        <v>0.192</v>
      </c>
      <c r="BA5" s="29">
        <v>0.02</v>
      </c>
      <c r="BB5" s="21">
        <v>0.154</v>
      </c>
      <c r="BC5" s="21">
        <v>0.23</v>
      </c>
      <c r="BD5" s="21">
        <v>19.2</v>
      </c>
      <c r="BE5" s="21">
        <v>3.8410000000000002</v>
      </c>
      <c r="BF5" s="21">
        <v>3.8410000000000002</v>
      </c>
      <c r="BG5" s="19" t="s">
        <v>91</v>
      </c>
      <c r="BH5" s="20">
        <v>31</v>
      </c>
      <c r="BI5" s="21">
        <v>114</v>
      </c>
      <c r="BJ5" s="21">
        <v>384</v>
      </c>
      <c r="BK5" s="21">
        <v>0.29699999999999999</v>
      </c>
      <c r="BL5" s="29">
        <v>2.8000000000000001E-2</v>
      </c>
      <c r="BM5" s="21">
        <v>0.24199999999999999</v>
      </c>
      <c r="BN5" s="21">
        <v>0.35099999999999998</v>
      </c>
      <c r="BO5" s="21">
        <v>29.687999999999999</v>
      </c>
      <c r="BP5" s="21">
        <v>5.45</v>
      </c>
      <c r="BQ5" s="21">
        <v>5.45</v>
      </c>
    </row>
    <row r="6" spans="4:69">
      <c r="D6" s="19" t="s">
        <v>23</v>
      </c>
      <c r="E6" s="20">
        <v>2</v>
      </c>
      <c r="F6" s="21">
        <v>102</v>
      </c>
      <c r="G6" s="21">
        <v>220</v>
      </c>
      <c r="H6" s="21">
        <v>0.46400000000000002</v>
      </c>
      <c r="I6" s="29">
        <v>4.5999999999999999E-2</v>
      </c>
      <c r="J6" s="21">
        <v>0.374</v>
      </c>
      <c r="K6" s="21">
        <v>0.55400000000000005</v>
      </c>
      <c r="L6" s="21">
        <v>46.363999999999997</v>
      </c>
      <c r="M6" s="21">
        <v>8.9979999999999993</v>
      </c>
      <c r="N6" s="21">
        <v>8.9979999999999993</v>
      </c>
      <c r="O6" s="19" t="s">
        <v>38</v>
      </c>
      <c r="P6" s="20">
        <v>7</v>
      </c>
      <c r="Q6" s="21">
        <v>30</v>
      </c>
      <c r="R6" s="21">
        <v>310</v>
      </c>
      <c r="S6" s="21">
        <v>9.7000000000000003E-2</v>
      </c>
      <c r="T6" s="29">
        <v>1.7999999999999999E-2</v>
      </c>
      <c r="U6" s="21">
        <v>6.2E-2</v>
      </c>
      <c r="V6" s="21">
        <v>0.13100000000000001</v>
      </c>
      <c r="W6" s="21">
        <v>9.6769999999999996</v>
      </c>
      <c r="X6" s="21">
        <v>3.4630000000000001</v>
      </c>
      <c r="Y6" s="21">
        <v>3.4630000000000001</v>
      </c>
      <c r="Z6" s="19" t="s">
        <v>50</v>
      </c>
      <c r="AA6" s="20">
        <v>13</v>
      </c>
      <c r="AB6" s="21">
        <v>92</v>
      </c>
      <c r="AC6" s="21">
        <v>131</v>
      </c>
      <c r="AD6" s="21">
        <v>0.70199999999999996</v>
      </c>
      <c r="AE6" s="29">
        <v>7.2999999999999995E-2</v>
      </c>
      <c r="AF6" s="21">
        <v>0.55900000000000005</v>
      </c>
      <c r="AG6" s="21">
        <v>0.84599999999999997</v>
      </c>
      <c r="AH6" s="21">
        <v>70.228999999999999</v>
      </c>
      <c r="AI6" s="21">
        <v>14.351000000000001</v>
      </c>
      <c r="AJ6" s="21">
        <v>14.351000000000001</v>
      </c>
      <c r="AK6" s="19" t="s">
        <v>61</v>
      </c>
      <c r="AL6" s="20">
        <v>19</v>
      </c>
      <c r="AM6" s="21">
        <v>29</v>
      </c>
      <c r="AN6" s="21">
        <v>98</v>
      </c>
      <c r="AO6" s="21">
        <v>0.29599999999999999</v>
      </c>
      <c r="AP6" s="29">
        <v>5.5E-2</v>
      </c>
      <c r="AQ6" s="21">
        <v>0.188</v>
      </c>
      <c r="AR6" s="21">
        <v>0.40400000000000003</v>
      </c>
      <c r="AS6" s="21">
        <v>29.591999999999999</v>
      </c>
      <c r="AT6" s="21">
        <v>10.77</v>
      </c>
      <c r="AU6" s="21">
        <v>10.77</v>
      </c>
      <c r="AV6" s="19" t="s">
        <v>80</v>
      </c>
      <c r="AW6" s="20">
        <v>25</v>
      </c>
      <c r="AX6" s="21">
        <v>130</v>
      </c>
      <c r="AY6" s="21">
        <v>525</v>
      </c>
      <c r="AZ6" s="21">
        <v>0.248</v>
      </c>
      <c r="BA6" s="29">
        <v>2.1999999999999999E-2</v>
      </c>
      <c r="BB6" s="21">
        <v>0.20499999999999999</v>
      </c>
      <c r="BC6" s="21">
        <v>0.28999999999999998</v>
      </c>
      <c r="BD6" s="21">
        <v>24.762</v>
      </c>
      <c r="BE6" s="21">
        <v>4.2569999999999997</v>
      </c>
      <c r="BF6" s="21">
        <v>4.2569999999999997</v>
      </c>
      <c r="BG6" s="58" t="s">
        <v>424</v>
      </c>
      <c r="BH6" s="20">
        <v>32</v>
      </c>
      <c r="BI6" s="21">
        <v>162</v>
      </c>
      <c r="BJ6" s="21">
        <v>809</v>
      </c>
      <c r="BK6" s="21">
        <v>0.2</v>
      </c>
      <c r="BL6" s="29">
        <v>1.6E-2</v>
      </c>
      <c r="BM6" s="21">
        <v>0.16900000000000001</v>
      </c>
      <c r="BN6" s="21">
        <v>0.23100000000000001</v>
      </c>
      <c r="BO6" s="21">
        <v>20.024999999999999</v>
      </c>
      <c r="BP6" s="21">
        <v>3.0840000000000001</v>
      </c>
      <c r="BQ6" s="21">
        <v>3.0840000000000001</v>
      </c>
    </row>
    <row r="7" spans="4:69">
      <c r="D7" s="19" t="s">
        <v>26</v>
      </c>
      <c r="E7" s="20">
        <v>3</v>
      </c>
      <c r="F7" s="21">
        <v>110</v>
      </c>
      <c r="G7" s="21">
        <v>259</v>
      </c>
      <c r="H7" s="21">
        <v>0.42499999999999999</v>
      </c>
      <c r="I7" s="29">
        <v>0.04</v>
      </c>
      <c r="J7" s="21">
        <v>0.34499999999999997</v>
      </c>
      <c r="K7" s="21">
        <v>0.504</v>
      </c>
      <c r="L7" s="21">
        <v>42.470999999999997</v>
      </c>
      <c r="M7" s="21">
        <v>7.9370000000000003</v>
      </c>
      <c r="N7" s="21">
        <v>7.9370000000000003</v>
      </c>
      <c r="O7" s="19" t="s">
        <v>41</v>
      </c>
      <c r="P7" s="20">
        <v>8</v>
      </c>
      <c r="Q7" s="21">
        <v>206</v>
      </c>
      <c r="R7" s="21">
        <v>374</v>
      </c>
      <c r="S7" s="21">
        <v>0.55100000000000005</v>
      </c>
      <c r="T7" s="29">
        <v>3.7999999999999999E-2</v>
      </c>
      <c r="U7" s="21">
        <v>0.47599999999999998</v>
      </c>
      <c r="V7" s="21">
        <v>0.626</v>
      </c>
      <c r="W7" s="21">
        <v>55.08</v>
      </c>
      <c r="X7" s="21">
        <v>7.5220000000000002</v>
      </c>
      <c r="Y7" s="21">
        <v>7.5220000000000002</v>
      </c>
      <c r="Z7" s="19" t="s">
        <v>54</v>
      </c>
      <c r="AA7" s="20">
        <v>14</v>
      </c>
      <c r="AB7" s="21">
        <v>114</v>
      </c>
      <c r="AC7" s="21">
        <v>384</v>
      </c>
      <c r="AD7" s="21">
        <v>0.29699999999999999</v>
      </c>
      <c r="AE7" s="29">
        <v>2.8000000000000001E-2</v>
      </c>
      <c r="AF7" s="21">
        <v>0.24199999999999999</v>
      </c>
      <c r="AG7" s="21">
        <v>0.35099999999999998</v>
      </c>
      <c r="AH7" s="21">
        <v>29.687999999999999</v>
      </c>
      <c r="AI7" s="21">
        <v>5.45</v>
      </c>
      <c r="AJ7" s="21">
        <v>5.45</v>
      </c>
      <c r="AK7" s="19" t="s">
        <v>63</v>
      </c>
      <c r="AL7" s="20">
        <v>20</v>
      </c>
      <c r="AM7" s="21">
        <v>305</v>
      </c>
      <c r="AN7" s="21">
        <v>3170</v>
      </c>
      <c r="AO7" s="21">
        <v>9.6000000000000002E-2</v>
      </c>
      <c r="AP7" s="29">
        <v>6.0000000000000001E-3</v>
      </c>
      <c r="AQ7" s="21">
        <v>8.5000000000000006E-2</v>
      </c>
      <c r="AR7" s="21">
        <v>0.107</v>
      </c>
      <c r="AS7" s="21">
        <v>9.6210000000000004</v>
      </c>
      <c r="AT7" s="21">
        <v>1.08</v>
      </c>
      <c r="AU7" s="21">
        <v>1.08</v>
      </c>
      <c r="AV7" s="19" t="s">
        <v>82</v>
      </c>
      <c r="AW7" s="20">
        <v>26</v>
      </c>
      <c r="AX7" s="21">
        <v>39</v>
      </c>
      <c r="AY7" s="21">
        <v>196</v>
      </c>
      <c r="AZ7" s="21">
        <v>0.19900000000000001</v>
      </c>
      <c r="BA7" s="29">
        <v>3.2000000000000001E-2</v>
      </c>
      <c r="BB7" s="21">
        <v>0.13700000000000001</v>
      </c>
      <c r="BC7" s="21">
        <v>0.26100000000000001</v>
      </c>
      <c r="BD7" s="21">
        <v>19.898</v>
      </c>
      <c r="BE7" s="21">
        <v>6.2450000000000001</v>
      </c>
      <c r="BF7" s="21">
        <v>6.2450000000000001</v>
      </c>
      <c r="BG7" s="19" t="s">
        <v>96</v>
      </c>
      <c r="BH7" s="20">
        <v>33</v>
      </c>
      <c r="BI7" s="21">
        <v>21</v>
      </c>
      <c r="BJ7" s="21">
        <v>45</v>
      </c>
      <c r="BK7" s="21">
        <v>0.46700000000000003</v>
      </c>
      <c r="BL7" s="29">
        <v>0.10199999999999999</v>
      </c>
      <c r="BM7" s="21">
        <v>0.26700000000000002</v>
      </c>
      <c r="BN7" s="21">
        <v>0.66600000000000004</v>
      </c>
      <c r="BO7" s="21">
        <v>46.667000000000002</v>
      </c>
      <c r="BP7" s="21">
        <v>19.96</v>
      </c>
      <c r="BQ7" s="21">
        <v>19.96</v>
      </c>
    </row>
    <row r="8" spans="4:69">
      <c r="D8" s="19" t="s">
        <v>28</v>
      </c>
      <c r="E8" s="20">
        <v>4</v>
      </c>
      <c r="F8" s="21">
        <v>84</v>
      </c>
      <c r="G8" s="21">
        <v>458</v>
      </c>
      <c r="H8" s="21">
        <v>0.183</v>
      </c>
      <c r="I8" s="29">
        <v>0.02</v>
      </c>
      <c r="J8" s="21">
        <v>0.14399999999999999</v>
      </c>
      <c r="K8" s="21">
        <v>0.223</v>
      </c>
      <c r="L8" s="21">
        <v>18.341000000000001</v>
      </c>
      <c r="M8" s="21">
        <v>3.9220000000000002</v>
      </c>
      <c r="N8" s="21">
        <v>3.9220000000000002</v>
      </c>
      <c r="O8" s="19" t="s">
        <v>43</v>
      </c>
      <c r="P8" s="20">
        <v>9</v>
      </c>
      <c r="Q8" s="21">
        <v>352</v>
      </c>
      <c r="R8" s="21">
        <v>786</v>
      </c>
      <c r="S8" s="21">
        <v>0.44800000000000001</v>
      </c>
      <c r="T8" s="29">
        <v>2.4E-2</v>
      </c>
      <c r="U8" s="21">
        <v>0.40100000000000002</v>
      </c>
      <c r="V8" s="21">
        <v>0.495</v>
      </c>
      <c r="W8" s="21">
        <v>44.783999999999999</v>
      </c>
      <c r="X8" s="21">
        <v>4.6779999999999999</v>
      </c>
      <c r="Y8" s="21">
        <v>4.6779999999999999</v>
      </c>
      <c r="Z8" s="19" t="s">
        <v>55</v>
      </c>
      <c r="AA8" s="20">
        <v>15</v>
      </c>
      <c r="AB8" s="21">
        <v>114</v>
      </c>
      <c r="AC8" s="21">
        <v>384</v>
      </c>
      <c r="AD8" s="21">
        <v>0.29699999999999999</v>
      </c>
      <c r="AE8" s="29">
        <v>2.8000000000000001E-2</v>
      </c>
      <c r="AF8" s="21">
        <v>0.24199999999999999</v>
      </c>
      <c r="AG8" s="21">
        <v>0.35099999999999998</v>
      </c>
      <c r="AH8" s="21">
        <v>29.687999999999999</v>
      </c>
      <c r="AI8" s="21">
        <v>5.45</v>
      </c>
      <c r="AJ8" s="21">
        <v>5.45</v>
      </c>
      <c r="AK8" s="19" t="s">
        <v>67</v>
      </c>
      <c r="AL8" s="20">
        <v>21</v>
      </c>
      <c r="AM8" s="21">
        <v>18</v>
      </c>
      <c r="AN8" s="21">
        <v>100</v>
      </c>
      <c r="AO8" s="21">
        <v>0.18</v>
      </c>
      <c r="AP8" s="29">
        <v>4.2000000000000003E-2</v>
      </c>
      <c r="AQ8" s="21">
        <v>9.7000000000000003E-2</v>
      </c>
      <c r="AR8" s="21">
        <v>0.26300000000000001</v>
      </c>
      <c r="AS8" s="21">
        <v>18</v>
      </c>
      <c r="AT8" s="21">
        <v>8.3160000000000007</v>
      </c>
      <c r="AU8" s="21">
        <v>8.3160000000000007</v>
      </c>
      <c r="AV8" s="19" t="s">
        <v>84</v>
      </c>
      <c r="AW8" s="20">
        <v>27</v>
      </c>
      <c r="AX8" s="21">
        <v>12</v>
      </c>
      <c r="AY8" s="21">
        <v>21</v>
      </c>
      <c r="AZ8" s="21">
        <v>0.57099999999999995</v>
      </c>
      <c r="BA8" s="29">
        <v>0.16500000000000001</v>
      </c>
      <c r="BB8" s="21">
        <v>0.248</v>
      </c>
      <c r="BC8" s="21">
        <v>0.89500000000000002</v>
      </c>
      <c r="BD8" s="21">
        <v>57.143000000000001</v>
      </c>
      <c r="BE8" s="21">
        <v>32.332000000000001</v>
      </c>
      <c r="BF8" s="21">
        <v>32.332000000000001</v>
      </c>
      <c r="BG8" s="19" t="s">
        <v>98</v>
      </c>
      <c r="BH8" s="20">
        <v>34</v>
      </c>
      <c r="BI8" s="21">
        <v>12</v>
      </c>
      <c r="BJ8" s="21">
        <v>39</v>
      </c>
      <c r="BK8" s="21">
        <v>0.308</v>
      </c>
      <c r="BL8" s="29">
        <v>8.8999999999999996E-2</v>
      </c>
      <c r="BM8" s="21">
        <v>0.13400000000000001</v>
      </c>
      <c r="BN8" s="21">
        <v>0.48199999999999998</v>
      </c>
      <c r="BO8" s="21">
        <v>30.768999999999998</v>
      </c>
      <c r="BP8" s="21">
        <v>17.408999999999999</v>
      </c>
      <c r="BQ8" s="21">
        <v>17.408999999999999</v>
      </c>
    </row>
    <row r="9" spans="4:69">
      <c r="D9" s="19" t="s">
        <v>32</v>
      </c>
      <c r="E9" s="20">
        <v>5</v>
      </c>
      <c r="F9" s="21">
        <v>57</v>
      </c>
      <c r="G9" s="21">
        <v>412</v>
      </c>
      <c r="H9" s="21">
        <v>0.13800000000000001</v>
      </c>
      <c r="I9" s="29">
        <v>1.7999999999999999E-2</v>
      </c>
      <c r="J9" s="21">
        <v>0.10199999999999999</v>
      </c>
      <c r="K9" s="21">
        <v>0.17399999999999999</v>
      </c>
      <c r="L9" s="21">
        <v>13.835000000000001</v>
      </c>
      <c r="M9" s="21">
        <v>3.5920000000000001</v>
      </c>
      <c r="N9" s="21">
        <v>3.5920000000000001</v>
      </c>
      <c r="O9" s="19" t="s">
        <v>46</v>
      </c>
      <c r="P9" s="20">
        <v>10</v>
      </c>
      <c r="Q9" s="21">
        <v>43</v>
      </c>
      <c r="R9" s="21">
        <v>150</v>
      </c>
      <c r="S9" s="21">
        <v>0.28699999999999998</v>
      </c>
      <c r="T9" s="29">
        <v>4.3999999999999997E-2</v>
      </c>
      <c r="U9" s="21">
        <v>0.20100000000000001</v>
      </c>
      <c r="V9" s="21">
        <v>0.372</v>
      </c>
      <c r="W9" s="21">
        <v>28.667000000000002</v>
      </c>
      <c r="X9" s="21">
        <v>8.5679999999999996</v>
      </c>
      <c r="Y9" s="21">
        <v>8.5679999999999996</v>
      </c>
      <c r="Z9" s="19" t="s">
        <v>56</v>
      </c>
      <c r="AA9" s="20">
        <v>16</v>
      </c>
      <c r="AB9" s="21">
        <v>81</v>
      </c>
      <c r="AC9" s="21">
        <v>366</v>
      </c>
      <c r="AD9" s="21">
        <v>0.221</v>
      </c>
      <c r="AE9" s="29">
        <v>2.5000000000000001E-2</v>
      </c>
      <c r="AF9" s="21">
        <v>0.17299999999999999</v>
      </c>
      <c r="AG9" s="21">
        <v>0.27</v>
      </c>
      <c r="AH9" s="21">
        <v>22.131</v>
      </c>
      <c r="AI9" s="21">
        <v>4.82</v>
      </c>
      <c r="AJ9" s="21">
        <v>4.82</v>
      </c>
      <c r="AK9" s="19" t="s">
        <v>70</v>
      </c>
      <c r="AL9" s="20">
        <v>22</v>
      </c>
      <c r="AM9" s="21">
        <v>117</v>
      </c>
      <c r="AN9" s="21">
        <v>688</v>
      </c>
      <c r="AO9" s="21">
        <v>0.17</v>
      </c>
      <c r="AP9" s="29">
        <v>1.6E-2</v>
      </c>
      <c r="AQ9" s="21">
        <v>0.13900000000000001</v>
      </c>
      <c r="AR9" s="21">
        <v>0.20100000000000001</v>
      </c>
      <c r="AS9" s="21">
        <v>17.006</v>
      </c>
      <c r="AT9" s="21">
        <v>3.081</v>
      </c>
      <c r="AU9" s="21">
        <v>3.081</v>
      </c>
      <c r="AV9" s="19" t="s">
        <v>85</v>
      </c>
      <c r="AW9" s="20">
        <v>28</v>
      </c>
      <c r="AX9" s="21">
        <v>3</v>
      </c>
      <c r="AY9" s="21">
        <v>11</v>
      </c>
      <c r="AZ9" s="21">
        <v>0.27300000000000002</v>
      </c>
      <c r="BA9" s="29">
        <v>0.157</v>
      </c>
      <c r="BB9" s="21">
        <v>-3.5999999999999997E-2</v>
      </c>
      <c r="BC9" s="21">
        <v>0.58099999999999996</v>
      </c>
      <c r="BD9" s="21">
        <v>27.273</v>
      </c>
      <c r="BE9" s="21">
        <v>30.861999999999998</v>
      </c>
      <c r="BF9" s="21">
        <v>30.861999999999998</v>
      </c>
      <c r="BG9" s="19" t="s">
        <v>100</v>
      </c>
      <c r="BH9" s="20">
        <v>35</v>
      </c>
      <c r="BI9" s="21">
        <v>17</v>
      </c>
      <c r="BJ9" s="21">
        <v>48</v>
      </c>
      <c r="BK9" s="21">
        <v>0.35399999999999998</v>
      </c>
      <c r="BL9" s="29">
        <v>8.5999999999999993E-2</v>
      </c>
      <c r="BM9" s="21">
        <v>0.186</v>
      </c>
      <c r="BN9" s="21">
        <v>0.52300000000000002</v>
      </c>
      <c r="BO9" s="21">
        <v>35.417000000000002</v>
      </c>
      <c r="BP9" s="21">
        <v>16.835999999999999</v>
      </c>
      <c r="BQ9" s="21">
        <v>16.835999999999999</v>
      </c>
    </row>
    <row r="10" spans="4:69">
      <c r="O10" s="19" t="s">
        <v>47</v>
      </c>
      <c r="P10" s="20">
        <v>11</v>
      </c>
      <c r="Q10" s="21">
        <v>11</v>
      </c>
      <c r="R10" s="21">
        <v>22</v>
      </c>
      <c r="S10" s="21">
        <v>0.5</v>
      </c>
      <c r="T10" s="29">
        <v>0.151</v>
      </c>
      <c r="U10" s="21">
        <v>0.20499999999999999</v>
      </c>
      <c r="V10" s="21">
        <v>0.79500000000000004</v>
      </c>
      <c r="W10" s="21">
        <v>50</v>
      </c>
      <c r="X10" s="21">
        <v>29.547999999999998</v>
      </c>
      <c r="Y10" s="21">
        <v>29.547999999999998</v>
      </c>
      <c r="Z10" s="19" t="s">
        <v>59</v>
      </c>
      <c r="AA10" s="20">
        <v>17</v>
      </c>
      <c r="AB10" s="21">
        <v>21</v>
      </c>
      <c r="AC10" s="21">
        <v>34</v>
      </c>
      <c r="AD10" s="21">
        <v>0.61799999999999999</v>
      </c>
      <c r="AE10" s="29">
        <v>0.13500000000000001</v>
      </c>
      <c r="AF10" s="21">
        <v>0.35299999999999998</v>
      </c>
      <c r="AG10" s="21">
        <v>0.88200000000000001</v>
      </c>
      <c r="AH10" s="21">
        <v>61.765000000000001</v>
      </c>
      <c r="AI10" s="21">
        <v>26.417000000000002</v>
      </c>
      <c r="AJ10" s="21">
        <v>26.417000000000002</v>
      </c>
      <c r="AK10" s="19" t="s">
        <v>75</v>
      </c>
      <c r="AL10" s="20">
        <v>23</v>
      </c>
      <c r="AM10" s="21">
        <v>314</v>
      </c>
      <c r="AN10" s="21">
        <v>854</v>
      </c>
      <c r="AO10" s="21">
        <v>0.36799999999999999</v>
      </c>
      <c r="AP10" s="29">
        <v>2.1000000000000001E-2</v>
      </c>
      <c r="AQ10" s="21">
        <v>0.32700000000000001</v>
      </c>
      <c r="AR10" s="21">
        <v>0.40799999999999997</v>
      </c>
      <c r="AS10" s="21">
        <v>36.768000000000001</v>
      </c>
      <c r="AT10" s="21">
        <v>4.0670000000000002</v>
      </c>
      <c r="AU10" s="21">
        <v>4.0670000000000002</v>
      </c>
      <c r="AV10" s="19" t="s">
        <v>86</v>
      </c>
      <c r="AW10" s="20">
        <v>29</v>
      </c>
      <c r="AX10" s="21">
        <v>114</v>
      </c>
      <c r="AY10" s="21">
        <v>384</v>
      </c>
      <c r="AZ10" s="21">
        <v>0.29699999999999999</v>
      </c>
      <c r="BA10" s="29">
        <v>2.8000000000000001E-2</v>
      </c>
      <c r="BB10" s="21">
        <v>0.24199999999999999</v>
      </c>
      <c r="BC10" s="21">
        <v>0.35099999999999998</v>
      </c>
      <c r="BD10" s="21">
        <v>29.687999999999999</v>
      </c>
      <c r="BE10" s="21">
        <v>5.45</v>
      </c>
      <c r="BF10" s="21">
        <v>5.45</v>
      </c>
      <c r="BG10" s="19" t="s">
        <v>102</v>
      </c>
      <c r="BH10" s="20">
        <v>36</v>
      </c>
      <c r="BI10" s="21">
        <v>30</v>
      </c>
      <c r="BJ10" s="21">
        <v>62</v>
      </c>
      <c r="BK10" s="21">
        <v>0.48399999999999999</v>
      </c>
      <c r="BL10" s="29">
        <v>8.7999999999999995E-2</v>
      </c>
      <c r="BM10" s="21">
        <v>0.311</v>
      </c>
      <c r="BN10" s="21">
        <v>0.65700000000000003</v>
      </c>
      <c r="BO10" s="21">
        <v>48.387</v>
      </c>
      <c r="BP10" s="21">
        <v>17.315000000000001</v>
      </c>
      <c r="BQ10" s="21">
        <v>17.315000000000001</v>
      </c>
    </row>
    <row r="11" spans="4:69">
      <c r="AK11" s="52" t="s">
        <v>89</v>
      </c>
      <c r="AL11" s="53">
        <v>30</v>
      </c>
      <c r="AM11" s="54">
        <v>16</v>
      </c>
      <c r="AN11" s="54">
        <v>98</v>
      </c>
      <c r="AO11" s="54">
        <v>0.16300000000000001</v>
      </c>
      <c r="AP11" s="57">
        <v>4.1000000000000002E-2</v>
      </c>
      <c r="AQ11" s="54">
        <v>8.3000000000000004E-2</v>
      </c>
      <c r="AR11" s="54">
        <v>0.24299999999999999</v>
      </c>
      <c r="AS11" s="54">
        <v>16.327000000000002</v>
      </c>
      <c r="AT11" s="54">
        <v>8</v>
      </c>
      <c r="AU11" s="54">
        <v>8</v>
      </c>
      <c r="BG11" s="52" t="s">
        <v>103</v>
      </c>
      <c r="BH11" s="53">
        <v>37</v>
      </c>
      <c r="BI11" s="54">
        <v>32</v>
      </c>
      <c r="BJ11" s="54">
        <v>55</v>
      </c>
      <c r="BK11" s="54">
        <v>0.58199999999999996</v>
      </c>
      <c r="BL11" s="57">
        <v>0.10299999999999999</v>
      </c>
      <c r="BM11" s="54">
        <v>0.38</v>
      </c>
      <c r="BN11" s="54">
        <v>0.78300000000000003</v>
      </c>
      <c r="BO11" s="54">
        <v>58.182000000000002</v>
      </c>
      <c r="BP11" s="54">
        <v>20.158999999999999</v>
      </c>
      <c r="BQ11" s="54">
        <v>20.158999999999999</v>
      </c>
    </row>
    <row r="12" spans="4:69" s="16" customFormat="1">
      <c r="D12" s="22" t="s">
        <v>425</v>
      </c>
      <c r="F12" s="16" t="s">
        <v>426</v>
      </c>
      <c r="G12" s="16" t="s">
        <v>427</v>
      </c>
      <c r="H12" s="16" t="s">
        <v>428</v>
      </c>
      <c r="L12" s="16">
        <f t="shared" ref="L12:BO12" si="0">AVERAGE(L5:L11)</f>
        <v>29.035599999999999</v>
      </c>
      <c r="W12" s="16">
        <f t="shared" si="0"/>
        <v>33.553833333333301</v>
      </c>
      <c r="AH12" s="16">
        <f t="shared" si="0"/>
        <v>36.916833333333301</v>
      </c>
      <c r="AS12" s="16">
        <f t="shared" si="0"/>
        <v>20.288571428571402</v>
      </c>
      <c r="BD12" s="16">
        <f t="shared" si="0"/>
        <v>29.6606666666667</v>
      </c>
      <c r="BO12" s="16">
        <f t="shared" si="0"/>
        <v>38.447857142857103</v>
      </c>
    </row>
    <row r="13" spans="4:69">
      <c r="D13" s="23" t="s">
        <v>429</v>
      </c>
      <c r="E13" s="23">
        <v>29.04</v>
      </c>
      <c r="F13" s="24">
        <v>8682063.9600000009</v>
      </c>
      <c r="G13" s="24">
        <v>22439737.640000001</v>
      </c>
      <c r="H13" s="24">
        <v>30933716</v>
      </c>
    </row>
    <row r="14" spans="4:69">
      <c r="D14" s="23" t="s">
        <v>430</v>
      </c>
      <c r="E14" s="23">
        <v>33.549999999999997</v>
      </c>
      <c r="F14" s="24">
        <v>2466605.9</v>
      </c>
      <c r="G14" s="24">
        <v>11757575.1</v>
      </c>
      <c r="H14" s="24">
        <v>14224181</v>
      </c>
    </row>
    <row r="15" spans="4:69">
      <c r="D15" s="23" t="s">
        <v>431</v>
      </c>
      <c r="E15" s="23">
        <v>36.92</v>
      </c>
      <c r="F15" s="24">
        <v>3347106.26</v>
      </c>
      <c r="G15" s="24">
        <v>23388374.739999998</v>
      </c>
      <c r="H15" s="24">
        <v>26735481</v>
      </c>
    </row>
    <row r="16" spans="4:69">
      <c r="D16" s="23" t="s">
        <v>432</v>
      </c>
      <c r="E16" s="23">
        <v>20.29</v>
      </c>
      <c r="F16" s="24">
        <v>9691866.7400000002</v>
      </c>
      <c r="G16" s="24">
        <v>22726618.260000002</v>
      </c>
      <c r="H16" s="24">
        <v>32418485</v>
      </c>
    </row>
    <row r="17" spans="4:37">
      <c r="D17" s="23" t="s">
        <v>433</v>
      </c>
      <c r="E17" s="23">
        <v>29.66</v>
      </c>
      <c r="F17" s="24">
        <v>10130101.640000001</v>
      </c>
      <c r="G17" s="24">
        <v>11044134.359999999</v>
      </c>
      <c r="H17" s="24">
        <v>21174236</v>
      </c>
    </row>
    <row r="18" spans="4:37">
      <c r="D18" s="23" t="s">
        <v>434</v>
      </c>
      <c r="E18" s="23">
        <v>38.450000000000003</v>
      </c>
      <c r="F18" s="24">
        <v>20484255.649999999</v>
      </c>
      <c r="G18" s="24">
        <v>28697419.350000001</v>
      </c>
      <c r="H18" s="24">
        <v>49181675</v>
      </c>
    </row>
    <row r="19" spans="4:37">
      <c r="J19" s="203" t="s">
        <v>0</v>
      </c>
      <c r="K19" s="201" t="s">
        <v>435</v>
      </c>
      <c r="L19" s="202"/>
      <c r="M19" s="30"/>
    </row>
    <row r="20" spans="4:37">
      <c r="J20" s="204"/>
      <c r="K20" s="206" t="s">
        <v>18</v>
      </c>
      <c r="L20" s="206" t="s">
        <v>19</v>
      </c>
      <c r="M20" s="31"/>
    </row>
    <row r="21" spans="4:37" ht="26">
      <c r="J21" s="205"/>
      <c r="K21" s="207"/>
      <c r="L21" s="207"/>
      <c r="M21" s="32" t="s">
        <v>436</v>
      </c>
    </row>
    <row r="22" spans="4:37">
      <c r="I22" s="33" t="s">
        <v>21</v>
      </c>
      <c r="J22" s="34" t="s">
        <v>21</v>
      </c>
      <c r="K22" s="35">
        <v>305083</v>
      </c>
      <c r="L22" s="35">
        <v>1220332</v>
      </c>
      <c r="M22" s="36">
        <v>1525415</v>
      </c>
      <c r="N22" s="37" t="s">
        <v>35</v>
      </c>
      <c r="O22" s="38" t="s">
        <v>35</v>
      </c>
      <c r="P22" s="39">
        <v>356984.5</v>
      </c>
      <c r="Q22" s="39">
        <v>3212860.5</v>
      </c>
      <c r="R22" s="36">
        <v>3569845</v>
      </c>
      <c r="S22" s="45" t="s">
        <v>48</v>
      </c>
      <c r="T22" s="46" t="s">
        <v>48</v>
      </c>
      <c r="U22" s="39">
        <v>40360.199999999997</v>
      </c>
      <c r="V22" s="39">
        <v>94173.8</v>
      </c>
      <c r="W22" s="36">
        <v>134534</v>
      </c>
      <c r="X22" s="47" t="s">
        <v>60</v>
      </c>
      <c r="Y22" s="49" t="s">
        <v>60</v>
      </c>
      <c r="Z22" s="39">
        <v>3127220.1</v>
      </c>
      <c r="AA22" s="39">
        <v>7296846.9000000004</v>
      </c>
      <c r="AB22" s="36">
        <v>10424067</v>
      </c>
      <c r="AC22" s="50" t="s">
        <v>78</v>
      </c>
      <c r="AD22" s="51" t="s">
        <v>78</v>
      </c>
      <c r="AE22" s="39">
        <v>3058112.46</v>
      </c>
      <c r="AF22" s="39">
        <v>4783201.54</v>
      </c>
      <c r="AG22" s="36">
        <v>7841314</v>
      </c>
      <c r="AH22" s="55" t="s">
        <v>91</v>
      </c>
      <c r="AI22" s="35">
        <v>3567243.6</v>
      </c>
      <c r="AJ22" s="35">
        <v>4359964.4000000004</v>
      </c>
      <c r="AK22" s="36">
        <v>7927208</v>
      </c>
    </row>
    <row r="23" spans="4:37">
      <c r="I23" s="33" t="s">
        <v>23</v>
      </c>
      <c r="J23" s="34" t="s">
        <v>23</v>
      </c>
      <c r="K23" s="39">
        <v>1034470.8</v>
      </c>
      <c r="L23" s="39">
        <v>3855754.8</v>
      </c>
      <c r="M23" s="36">
        <v>4702140</v>
      </c>
      <c r="N23" s="37" t="s">
        <v>38</v>
      </c>
      <c r="O23" s="38" t="s">
        <v>38</v>
      </c>
      <c r="P23" s="39"/>
      <c r="Q23" s="39"/>
      <c r="R23" s="48"/>
      <c r="S23" s="45" t="s">
        <v>50</v>
      </c>
      <c r="T23" s="46" t="s">
        <v>50</v>
      </c>
      <c r="U23" s="39">
        <v>826582.5</v>
      </c>
      <c r="V23" s="39">
        <v>7439242.5</v>
      </c>
      <c r="W23" s="36">
        <v>8265825</v>
      </c>
      <c r="X23" s="47" t="s">
        <v>61</v>
      </c>
      <c r="Y23" s="49" t="s">
        <v>61</v>
      </c>
      <c r="Z23" s="39">
        <v>4486550</v>
      </c>
      <c r="AA23" s="39">
        <v>6729825</v>
      </c>
      <c r="AB23" s="36">
        <v>11216375</v>
      </c>
      <c r="AC23" s="50" t="s">
        <v>80</v>
      </c>
      <c r="AD23" s="51" t="s">
        <v>80</v>
      </c>
      <c r="AE23" s="39">
        <v>1279846.1000000001</v>
      </c>
      <c r="AF23" s="39">
        <v>689147.9</v>
      </c>
      <c r="AG23" s="36">
        <v>1968994</v>
      </c>
      <c r="AH23" s="56" t="s">
        <v>437</v>
      </c>
      <c r="AI23" s="39">
        <v>3546760</v>
      </c>
      <c r="AJ23" s="35">
        <v>5320140</v>
      </c>
      <c r="AK23" s="36">
        <v>8866900</v>
      </c>
    </row>
    <row r="24" spans="4:37">
      <c r="I24" s="33" t="s">
        <v>26</v>
      </c>
      <c r="J24" s="34" t="s">
        <v>26</v>
      </c>
      <c r="K24" s="39">
        <v>1817232.25</v>
      </c>
      <c r="L24" s="39">
        <v>5451696.75</v>
      </c>
      <c r="M24" s="36">
        <v>7268929</v>
      </c>
      <c r="N24" s="37" t="s">
        <v>41</v>
      </c>
      <c r="O24" s="38" t="s">
        <v>41</v>
      </c>
      <c r="P24" s="39">
        <v>454998.45</v>
      </c>
      <c r="Q24" s="39">
        <v>2578324.5499999998</v>
      </c>
      <c r="R24" s="36">
        <v>3033323</v>
      </c>
      <c r="S24" s="45" t="s">
        <v>54</v>
      </c>
      <c r="T24" s="46" t="s">
        <v>54</v>
      </c>
      <c r="U24" s="39">
        <v>231694.8</v>
      </c>
      <c r="V24" s="39">
        <v>1312937.2</v>
      </c>
      <c r="W24" s="36">
        <v>1544632</v>
      </c>
      <c r="X24" s="47" t="s">
        <v>63</v>
      </c>
      <c r="Y24" s="49" t="s">
        <v>63</v>
      </c>
      <c r="Z24" s="39">
        <v>856702.4</v>
      </c>
      <c r="AA24" s="39">
        <v>3426809.6</v>
      </c>
      <c r="AB24" s="36">
        <v>4283512</v>
      </c>
      <c r="AC24" s="50" t="s">
        <v>82</v>
      </c>
      <c r="AD24" s="51" t="s">
        <v>82</v>
      </c>
      <c r="AE24" s="39">
        <v>329482.8</v>
      </c>
      <c r="AF24" s="39">
        <v>128132.2</v>
      </c>
      <c r="AG24" s="36">
        <v>457615</v>
      </c>
      <c r="AH24" s="55" t="s">
        <v>96</v>
      </c>
      <c r="AI24" s="39">
        <v>4947357</v>
      </c>
      <c r="AJ24" s="35">
        <v>9603693</v>
      </c>
      <c r="AK24" s="36">
        <v>14551050</v>
      </c>
    </row>
    <row r="25" spans="4:37">
      <c r="I25" s="33" t="s">
        <v>28</v>
      </c>
      <c r="J25" s="34" t="s">
        <v>28</v>
      </c>
      <c r="K25" s="39">
        <v>1669065.06</v>
      </c>
      <c r="L25" s="39">
        <v>4750415.9400000004</v>
      </c>
      <c r="M25" s="36">
        <v>6419481</v>
      </c>
      <c r="N25" s="37" t="s">
        <v>43</v>
      </c>
      <c r="O25" s="38" t="s">
        <v>43</v>
      </c>
      <c r="P25" s="39">
        <v>1278677.5</v>
      </c>
      <c r="Q25" s="39">
        <v>3836032.5</v>
      </c>
      <c r="R25" s="36">
        <v>5114710</v>
      </c>
      <c r="S25" s="45" t="s">
        <v>55</v>
      </c>
      <c r="T25" s="46" t="s">
        <v>55</v>
      </c>
      <c r="U25" s="39">
        <v>492787.95</v>
      </c>
      <c r="V25" s="39">
        <v>2792465.05</v>
      </c>
      <c r="W25" s="36">
        <v>3285253</v>
      </c>
      <c r="X25" s="47" t="s">
        <v>67</v>
      </c>
      <c r="Y25" s="49" t="s">
        <v>67</v>
      </c>
      <c r="Z25" s="39">
        <v>444434.1</v>
      </c>
      <c r="AA25" s="39">
        <v>2518459.9</v>
      </c>
      <c r="AB25" s="36">
        <v>2962894</v>
      </c>
      <c r="AC25" s="50" t="s">
        <v>84</v>
      </c>
      <c r="AD25" s="51" t="s">
        <v>84</v>
      </c>
      <c r="AE25" s="39">
        <v>2522630.88</v>
      </c>
      <c r="AF25" s="39">
        <v>3483633.12</v>
      </c>
      <c r="AG25" s="36">
        <v>6006264</v>
      </c>
      <c r="AH25" s="55" t="s">
        <v>98</v>
      </c>
      <c r="AI25" s="39">
        <v>4458271.05</v>
      </c>
      <c r="AJ25" s="35">
        <v>5448997.9500000002</v>
      </c>
      <c r="AK25" s="36">
        <v>9907269</v>
      </c>
    </row>
    <row r="26" spans="4:37">
      <c r="I26" s="33" t="s">
        <v>32</v>
      </c>
      <c r="J26" s="34" t="s">
        <v>32</v>
      </c>
      <c r="K26" s="40">
        <v>3856212.85</v>
      </c>
      <c r="L26" s="40">
        <v>7161538.1500000004</v>
      </c>
      <c r="M26" s="36">
        <v>11017751</v>
      </c>
      <c r="N26" s="37" t="s">
        <v>46</v>
      </c>
      <c r="O26" s="38" t="s">
        <v>46</v>
      </c>
      <c r="P26" s="35">
        <v>375945.45</v>
      </c>
      <c r="Q26" s="39">
        <v>2130357.5499999998</v>
      </c>
      <c r="R26" s="36">
        <v>2506303</v>
      </c>
      <c r="S26" s="45" t="s">
        <v>56</v>
      </c>
      <c r="T26" s="46" t="s">
        <v>56</v>
      </c>
      <c r="U26" s="39">
        <v>1755680.81</v>
      </c>
      <c r="V26" s="39">
        <v>11749556.189999999</v>
      </c>
      <c r="W26" s="36">
        <v>13505237</v>
      </c>
      <c r="X26" s="47" t="s">
        <v>70</v>
      </c>
      <c r="Y26" s="49" t="s">
        <v>70</v>
      </c>
      <c r="Z26" s="39">
        <v>776960.14</v>
      </c>
      <c r="AA26" s="39">
        <v>2754676.86</v>
      </c>
      <c r="AB26" s="36">
        <v>3531637</v>
      </c>
      <c r="AC26" s="50" t="s">
        <v>85</v>
      </c>
      <c r="AD26" s="51" t="s">
        <v>85</v>
      </c>
      <c r="AE26" s="39">
        <v>2940029.4</v>
      </c>
      <c r="AF26" s="39">
        <v>1960019.6</v>
      </c>
      <c r="AG26" s="36">
        <v>4900049</v>
      </c>
      <c r="AH26" s="55" t="s">
        <v>100</v>
      </c>
      <c r="AI26" s="39">
        <v>3964624</v>
      </c>
      <c r="AJ26" s="35">
        <v>3964624</v>
      </c>
      <c r="AK26" s="36">
        <v>7929248</v>
      </c>
    </row>
    <row r="27" spans="4:37">
      <c r="N27" s="37" t="s">
        <v>47</v>
      </c>
      <c r="O27" s="38" t="s">
        <v>47</v>
      </c>
      <c r="P27" s="39">
        <v>200504.24</v>
      </c>
      <c r="Q27" s="39">
        <v>2305798.7599999998</v>
      </c>
      <c r="R27" s="36">
        <v>2506303</v>
      </c>
      <c r="S27" s="45" t="s">
        <v>59</v>
      </c>
      <c r="T27" s="46" t="s">
        <v>59</v>
      </c>
      <c r="U27" s="39">
        <v>320912.09999999998</v>
      </c>
      <c r="V27" s="39">
        <v>6097329.9000000004</v>
      </c>
      <c r="W27" s="36">
        <v>6418242</v>
      </c>
      <c r="X27" s="47" t="s">
        <v>75</v>
      </c>
      <c r="Y27" s="49" t="s">
        <v>75</v>
      </c>
      <c r="Z27" s="39">
        <v>3183026.55</v>
      </c>
      <c r="AA27" s="39">
        <v>6462508.4500000002</v>
      </c>
      <c r="AB27" s="36">
        <v>9645535</v>
      </c>
      <c r="AC27" s="50" t="s">
        <v>86</v>
      </c>
      <c r="AD27" s="51" t="s">
        <v>86</v>
      </c>
      <c r="AE27" s="35">
        <v>5546532.75</v>
      </c>
      <c r="AF27" s="39">
        <v>4538072.25</v>
      </c>
      <c r="AG27" s="36">
        <v>10084605</v>
      </c>
      <c r="AH27" s="55" t="s">
        <v>102</v>
      </c>
      <c r="AI27" s="39">
        <v>2575967.94</v>
      </c>
      <c r="AJ27" s="35">
        <v>3557289.06</v>
      </c>
      <c r="AK27" s="36">
        <v>6133257</v>
      </c>
    </row>
    <row r="28" spans="4:37">
      <c r="X28" s="47" t="s">
        <v>89</v>
      </c>
      <c r="Y28" s="49" t="s">
        <v>89</v>
      </c>
      <c r="Z28" s="35">
        <v>681458.5</v>
      </c>
      <c r="AA28" s="39">
        <v>2044375.5</v>
      </c>
      <c r="AB28" s="36">
        <v>2725834</v>
      </c>
      <c r="AH28" s="55" t="s">
        <v>103</v>
      </c>
      <c r="AI28" s="39">
        <v>4858063.2</v>
      </c>
      <c r="AJ28" s="35">
        <v>7287094.7999999998</v>
      </c>
      <c r="AK28" s="36">
        <v>12145158</v>
      </c>
    </row>
    <row r="29" spans="4:37">
      <c r="K29" s="41">
        <f>SUM(K22:K26)</f>
        <v>8682063.9600000009</v>
      </c>
      <c r="L29" s="41">
        <f t="shared" ref="L29:AK29" si="1">SUM(L22:L26)</f>
        <v>22439737.640000001</v>
      </c>
      <c r="M29" s="41">
        <f t="shared" si="1"/>
        <v>30933716</v>
      </c>
      <c r="N29" s="41">
        <f t="shared" si="1"/>
        <v>0</v>
      </c>
      <c r="O29" s="41">
        <f t="shared" si="1"/>
        <v>0</v>
      </c>
      <c r="P29" s="41">
        <f t="shared" si="1"/>
        <v>2466605.9</v>
      </c>
      <c r="Q29" s="41">
        <f t="shared" si="1"/>
        <v>11757575.1</v>
      </c>
      <c r="R29" s="41">
        <f t="shared" si="1"/>
        <v>14224181</v>
      </c>
      <c r="S29" s="41">
        <f t="shared" si="1"/>
        <v>0</v>
      </c>
      <c r="T29" s="41">
        <f t="shared" si="1"/>
        <v>0</v>
      </c>
      <c r="U29" s="41">
        <f t="shared" si="1"/>
        <v>3347106.26</v>
      </c>
      <c r="V29" s="41">
        <f t="shared" si="1"/>
        <v>23388374.739999998</v>
      </c>
      <c r="W29" s="41">
        <f t="shared" si="1"/>
        <v>26735481</v>
      </c>
      <c r="X29" s="41">
        <f t="shared" si="1"/>
        <v>0</v>
      </c>
      <c r="Y29" s="41">
        <f t="shared" si="1"/>
        <v>0</v>
      </c>
      <c r="Z29" s="41">
        <f t="shared" si="1"/>
        <v>9691866.7400000002</v>
      </c>
      <c r="AA29" s="41">
        <f t="shared" si="1"/>
        <v>22726618.260000002</v>
      </c>
      <c r="AB29" s="41">
        <f t="shared" si="1"/>
        <v>32418485</v>
      </c>
      <c r="AC29" s="41">
        <f t="shared" si="1"/>
        <v>0</v>
      </c>
      <c r="AD29" s="41">
        <f t="shared" si="1"/>
        <v>0</v>
      </c>
      <c r="AE29" s="41">
        <f t="shared" si="1"/>
        <v>10130101.640000001</v>
      </c>
      <c r="AF29" s="41">
        <f t="shared" si="1"/>
        <v>11044134.359999999</v>
      </c>
      <c r="AG29" s="41">
        <f t="shared" si="1"/>
        <v>21174236</v>
      </c>
      <c r="AH29" s="41">
        <f t="shared" si="1"/>
        <v>0</v>
      </c>
      <c r="AI29" s="41">
        <f t="shared" si="1"/>
        <v>20484255.649999999</v>
      </c>
      <c r="AJ29" s="41">
        <f t="shared" si="1"/>
        <v>28697419.350000001</v>
      </c>
      <c r="AK29" s="41">
        <f t="shared" si="1"/>
        <v>49181675</v>
      </c>
    </row>
    <row r="42" spans="4:14">
      <c r="D42" s="19" t="s">
        <v>104</v>
      </c>
      <c r="E42" s="20">
        <v>38</v>
      </c>
      <c r="F42" s="21">
        <v>570</v>
      </c>
      <c r="G42" s="21">
        <v>1267</v>
      </c>
      <c r="H42" s="21">
        <v>0.45</v>
      </c>
      <c r="N42" s="21">
        <v>3.6930000000000001</v>
      </c>
    </row>
    <row r="43" spans="4:14">
      <c r="D43" s="25" t="s">
        <v>438</v>
      </c>
      <c r="E43" s="26"/>
      <c r="F43" s="27"/>
      <c r="G43" s="27"/>
      <c r="H43" s="28">
        <v>0.316</v>
      </c>
      <c r="N43" s="28">
        <v>0.92100000000000004</v>
      </c>
    </row>
    <row r="53" spans="9:13">
      <c r="I53" s="42" t="s">
        <v>91</v>
      </c>
    </row>
    <row r="54" spans="9:13">
      <c r="I54" s="43" t="s">
        <v>92</v>
      </c>
    </row>
    <row r="55" spans="9:13">
      <c r="I55" s="42" t="s">
        <v>96</v>
      </c>
    </row>
    <row r="56" spans="9:13">
      <c r="I56" s="42" t="s">
        <v>98</v>
      </c>
    </row>
    <row r="57" spans="9:13">
      <c r="I57" s="42" t="s">
        <v>100</v>
      </c>
    </row>
    <row r="58" spans="9:13">
      <c r="I58" s="42" t="s">
        <v>102</v>
      </c>
    </row>
    <row r="59" spans="9:13">
      <c r="I59" s="42" t="s">
        <v>103</v>
      </c>
    </row>
    <row r="61" spans="9:13">
      <c r="J61" s="44"/>
      <c r="K61" s="44"/>
      <c r="L61" s="44"/>
      <c r="M61" s="44"/>
    </row>
    <row r="62" spans="9:13">
      <c r="J62" s="44"/>
      <c r="K62" s="44"/>
      <c r="L62" s="44"/>
      <c r="M62" s="44"/>
    </row>
    <row r="63" spans="9:13">
      <c r="J63" s="44"/>
      <c r="K63" s="44"/>
      <c r="L63" s="44"/>
      <c r="M63" s="44"/>
    </row>
    <row r="64" spans="9:13">
      <c r="J64" s="44"/>
      <c r="K64" s="44"/>
      <c r="L64" s="44"/>
      <c r="M64" s="44"/>
    </row>
    <row r="65" spans="10:13">
      <c r="J65" s="44"/>
      <c r="K65" s="44"/>
      <c r="L65" s="44"/>
      <c r="M65" s="44"/>
    </row>
    <row r="66" spans="10:13">
      <c r="J66" s="44"/>
      <c r="K66" s="44"/>
      <c r="L66" s="44"/>
      <c r="M66" s="44"/>
    </row>
    <row r="67" spans="10:13">
      <c r="J67" s="44"/>
      <c r="K67" s="44"/>
      <c r="L67" s="44"/>
      <c r="M67" s="44"/>
    </row>
    <row r="68" spans="10:13">
      <c r="J68" s="44"/>
      <c r="K68" s="44"/>
      <c r="L68" s="44"/>
      <c r="M68" s="44"/>
    </row>
    <row r="69" spans="10:13">
      <c r="J69" s="44"/>
      <c r="K69" s="44"/>
      <c r="L69" s="44"/>
      <c r="M69" s="44"/>
    </row>
    <row r="70" spans="10:13">
      <c r="J70" s="44"/>
      <c r="K70" s="44"/>
      <c r="L70" s="44"/>
      <c r="M70" s="44"/>
    </row>
    <row r="71" spans="10:13">
      <c r="J71" s="44"/>
      <c r="K71" s="44"/>
      <c r="L71" s="44"/>
      <c r="M71" s="44"/>
    </row>
    <row r="72" spans="10:13">
      <c r="J72" s="44"/>
      <c r="K72" s="44"/>
      <c r="L72" s="44"/>
      <c r="M72" s="44"/>
    </row>
    <row r="73" spans="10:13">
      <c r="J73" s="44"/>
      <c r="K73" s="44"/>
      <c r="L73" s="44"/>
      <c r="M73" s="44"/>
    </row>
    <row r="74" spans="10:13">
      <c r="J74" s="44"/>
      <c r="K74" s="44"/>
      <c r="L74" s="44"/>
      <c r="M74" s="44"/>
    </row>
    <row r="75" spans="10:13">
      <c r="J75" s="44"/>
      <c r="K75" s="44"/>
      <c r="L75" s="44"/>
      <c r="M75" s="44"/>
    </row>
    <row r="76" spans="10:13">
      <c r="J76" s="44"/>
      <c r="K76" s="44"/>
      <c r="L76" s="44"/>
      <c r="M76" s="44"/>
    </row>
    <row r="77" spans="10:13">
      <c r="J77" s="44"/>
      <c r="K77" s="44"/>
      <c r="L77" s="44"/>
      <c r="M77" s="44"/>
    </row>
    <row r="78" spans="10:13">
      <c r="J78" s="44"/>
      <c r="K78" s="44"/>
      <c r="L78" s="44"/>
      <c r="M78" s="44"/>
    </row>
    <row r="79" spans="10:13">
      <c r="J79" s="44"/>
      <c r="K79" s="44"/>
      <c r="L79" s="44"/>
      <c r="M79" s="44"/>
    </row>
    <row r="80" spans="10:13">
      <c r="J80" s="44"/>
      <c r="K80" s="44"/>
      <c r="L80" s="44"/>
      <c r="M80" s="44"/>
    </row>
    <row r="81" spans="10:13">
      <c r="J81" s="44"/>
      <c r="K81" s="44"/>
      <c r="L81" s="44"/>
      <c r="M81" s="44"/>
    </row>
    <row r="82" spans="10:13">
      <c r="J82" s="44"/>
      <c r="K82" s="44"/>
      <c r="L82" s="44"/>
      <c r="M82" s="44"/>
    </row>
    <row r="83" spans="10:13">
      <c r="J83" s="44"/>
      <c r="K83" s="44"/>
      <c r="L83" s="44"/>
      <c r="M83" s="44"/>
    </row>
    <row r="84" spans="10:13">
      <c r="J84" s="44"/>
      <c r="K84" s="44"/>
      <c r="L84" s="44"/>
      <c r="M84" s="44"/>
    </row>
    <row r="85" spans="10:13">
      <c r="J85" s="44"/>
      <c r="K85" s="44"/>
      <c r="L85" s="44"/>
      <c r="M85" s="44"/>
    </row>
    <row r="86" spans="10:13">
      <c r="J86" s="44"/>
      <c r="K86" s="44"/>
      <c r="L86" s="44"/>
      <c r="M86" s="44"/>
    </row>
    <row r="87" spans="10:13">
      <c r="J87" s="44"/>
      <c r="K87" s="44"/>
      <c r="L87" s="44"/>
      <c r="M87" s="44"/>
    </row>
    <row r="88" spans="10:13">
      <c r="J88" s="44"/>
      <c r="K88" s="44"/>
      <c r="L88" s="44"/>
      <c r="M88" s="44"/>
    </row>
    <row r="89" spans="10:13">
      <c r="J89" s="44"/>
      <c r="K89" s="44"/>
      <c r="L89" s="44"/>
      <c r="M89" s="44"/>
    </row>
    <row r="90" spans="10:13">
      <c r="J90" s="44"/>
      <c r="K90" s="44"/>
      <c r="L90" s="44"/>
      <c r="M90" s="44"/>
    </row>
    <row r="91" spans="10:13">
      <c r="J91" s="44"/>
      <c r="K91" s="44"/>
      <c r="L91" s="44"/>
      <c r="M91" s="44"/>
    </row>
    <row r="92" spans="10:13">
      <c r="J92" s="44"/>
      <c r="K92" s="44"/>
      <c r="L92" s="44"/>
      <c r="M92" s="44"/>
    </row>
    <row r="93" spans="10:13">
      <c r="J93" s="44"/>
      <c r="K93" s="44"/>
      <c r="L93" s="44"/>
      <c r="M93" s="44"/>
    </row>
    <row r="94" spans="10:13">
      <c r="J94" s="44"/>
      <c r="K94" s="44"/>
      <c r="L94" s="44"/>
      <c r="M94" s="44"/>
    </row>
    <row r="95" spans="10:13">
      <c r="J95" s="44"/>
      <c r="K95" s="44"/>
      <c r="L95" s="44"/>
      <c r="M95" s="44"/>
    </row>
    <row r="96" spans="10:13">
      <c r="J96" s="44"/>
      <c r="K96" s="44"/>
      <c r="L96" s="44"/>
      <c r="M96" s="44"/>
    </row>
    <row r="97" spans="10:13">
      <c r="J97" s="44"/>
      <c r="K97" s="44"/>
      <c r="L97" s="44"/>
      <c r="M97" s="44"/>
    </row>
    <row r="98" spans="10:13">
      <c r="J98" s="44"/>
      <c r="K98" s="44"/>
      <c r="L98" s="44"/>
      <c r="M98" s="44"/>
    </row>
    <row r="99" spans="10:13">
      <c r="J99" s="44"/>
      <c r="K99" s="44"/>
      <c r="L99" s="44"/>
      <c r="M99" s="44"/>
    </row>
    <row r="100" spans="10:13">
      <c r="J100" s="44"/>
      <c r="K100" s="44"/>
      <c r="L100" s="44"/>
      <c r="M100" s="44"/>
    </row>
    <row r="101" spans="10:13">
      <c r="J101" s="44"/>
      <c r="K101" s="44"/>
      <c r="L101" s="44"/>
      <c r="M101" s="44"/>
    </row>
    <row r="102" spans="10:13">
      <c r="J102" s="44"/>
      <c r="K102" s="44"/>
      <c r="L102" s="44"/>
      <c r="M102" s="44"/>
    </row>
    <row r="103" spans="10:13">
      <c r="J103" s="44"/>
      <c r="K103" s="44"/>
      <c r="L103" s="44"/>
      <c r="M103" s="44"/>
    </row>
    <row r="104" spans="10:13">
      <c r="J104" s="44"/>
      <c r="K104" s="44"/>
      <c r="L104" s="44"/>
      <c r="M104" s="44"/>
    </row>
    <row r="105" spans="10:13">
      <c r="J105" s="44"/>
      <c r="K105" s="44"/>
      <c r="L105" s="44"/>
      <c r="M105" s="44"/>
    </row>
    <row r="106" spans="10:13">
      <c r="J106" s="44"/>
      <c r="K106" s="44"/>
      <c r="L106" s="44"/>
      <c r="M106" s="44"/>
    </row>
    <row r="107" spans="10:13">
      <c r="J107" s="44"/>
      <c r="K107" s="44"/>
      <c r="L107" s="44"/>
      <c r="M107" s="44"/>
    </row>
    <row r="108" spans="10:13">
      <c r="J108" s="44"/>
      <c r="K108" s="44"/>
      <c r="L108" s="44"/>
      <c r="M108" s="44"/>
    </row>
    <row r="109" spans="10:13">
      <c r="J109" s="44"/>
      <c r="K109" s="44"/>
      <c r="L109" s="44"/>
      <c r="M109" s="44"/>
    </row>
    <row r="110" spans="10:13">
      <c r="J110" s="44"/>
      <c r="K110" s="44"/>
      <c r="L110" s="44"/>
      <c r="M110" s="44"/>
    </row>
    <row r="111" spans="10:13">
      <c r="J111" s="44"/>
      <c r="K111" s="44"/>
      <c r="L111" s="44"/>
      <c r="M111" s="44"/>
    </row>
    <row r="112" spans="10:13">
      <c r="J112" s="44"/>
      <c r="K112" s="44"/>
      <c r="L112" s="44"/>
      <c r="M112" s="44"/>
    </row>
    <row r="113" spans="10:13">
      <c r="J113" s="44"/>
      <c r="K113" s="44"/>
      <c r="L113" s="44"/>
      <c r="M113" s="44"/>
    </row>
    <row r="114" spans="10:13">
      <c r="J114" s="44"/>
      <c r="K114" s="44"/>
      <c r="L114" s="44"/>
      <c r="M114" s="44"/>
    </row>
  </sheetData>
  <mergeCells count="4">
    <mergeCell ref="K19:L19"/>
    <mergeCell ref="J19:J21"/>
    <mergeCell ref="K20:K21"/>
    <mergeCell ref="L20:L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6</vt:i4>
      </vt:variant>
    </vt:vector>
  </HeadingPairs>
  <TitlesOfParts>
    <vt:vector size="6" baseType="lpstr">
      <vt:lpstr>Sheet 1</vt:lpstr>
      <vt:lpstr>Sheet 2</vt:lpstr>
      <vt:lpstr>Forest plot for sheet 2</vt:lpstr>
      <vt:lpstr>Sheet 3</vt:lpstr>
      <vt:lpstr>Included literature</vt:lpstr>
      <vt:lpstr>Source</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Fasina, Folorunso (NSAH-CJW)</dc:creator>
  <cp:lastModifiedBy>Michele Moscato</cp:lastModifiedBy>
  <dcterms:created xsi:type="dcterms:W3CDTF">2024-02-07T11:14:00Z</dcterms:created>
  <dcterms:modified xsi:type="dcterms:W3CDTF">2026-02-11T13:32:28Z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E006DCB7017B4C61AEED307368E6278B_13</vt:lpwstr>
  </property>
  <property fmtid="{D5CDD505-2E9C-101B-9397-08002B2CF9AE}" pid="3" name="KSOProductBuildVer">
    <vt:lpwstr>2057-12.2.0.23196</vt:lpwstr>
  </property>
</Properties>
</file>